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Отчет" sheetId="1" r:id="rId1"/>
  </sheets>
  <definedNames>
    <definedName name="ReportDate">TODAY()</definedName>
    <definedName name="ReportRespondent">"Н/Д"</definedName>
    <definedName name="ReportStatus">"Н/Д"</definedName>
    <definedName name="_xlnm.Print_Titles" localSheetId="0">Отчет!$5:$9</definedName>
  </definedNames>
  <calcPr calcId="125725" concurrentCalc="0"/>
</workbook>
</file>

<file path=xl/calcChain.xml><?xml version="1.0" encoding="utf-8"?>
<calcChain xmlns="http://schemas.openxmlformats.org/spreadsheetml/2006/main">
  <c r="S170" i="1"/>
  <c r="R170"/>
  <c r="S169"/>
  <c r="R169"/>
  <c r="Q169"/>
  <c r="P169"/>
  <c r="N169"/>
  <c r="K169"/>
  <c r="H169"/>
  <c r="S168"/>
  <c r="R168"/>
  <c r="Q168"/>
  <c r="P168"/>
  <c r="N168"/>
  <c r="K168"/>
  <c r="H168"/>
  <c r="S167"/>
  <c r="R167"/>
  <c r="Q167"/>
  <c r="P167"/>
  <c r="N167"/>
  <c r="K167"/>
  <c r="H167"/>
  <c r="O166"/>
  <c r="L166"/>
  <c r="I166"/>
  <c r="S166"/>
  <c r="R166"/>
  <c r="S165"/>
  <c r="R165"/>
  <c r="Q165"/>
  <c r="P165"/>
  <c r="N165"/>
  <c r="K165"/>
  <c r="H165"/>
  <c r="S164"/>
  <c r="R164"/>
  <c r="Q164"/>
  <c r="P164"/>
  <c r="N164"/>
  <c r="K164"/>
  <c r="H164"/>
  <c r="Q163"/>
  <c r="P163"/>
  <c r="N163"/>
  <c r="K163"/>
  <c r="H163"/>
  <c r="S162"/>
  <c r="R162"/>
  <c r="Q162"/>
  <c r="P162"/>
  <c r="N162"/>
  <c r="K162"/>
  <c r="H162"/>
  <c r="S161"/>
  <c r="R161"/>
  <c r="Q161"/>
  <c r="P161"/>
  <c r="N161"/>
  <c r="K161"/>
  <c r="H161"/>
  <c r="S160"/>
  <c r="R160"/>
  <c r="Q160"/>
  <c r="P160"/>
  <c r="N160"/>
  <c r="K160"/>
  <c r="H160"/>
  <c r="Q159"/>
  <c r="P159"/>
  <c r="N159"/>
  <c r="K159"/>
  <c r="H159"/>
  <c r="S158"/>
  <c r="R158"/>
  <c r="Q158"/>
  <c r="P158"/>
  <c r="N158"/>
  <c r="K158"/>
  <c r="H158"/>
  <c r="O157"/>
  <c r="L157"/>
  <c r="I157"/>
  <c r="S157"/>
  <c r="R157"/>
  <c r="O156"/>
  <c r="M156"/>
  <c r="N156"/>
  <c r="L156"/>
  <c r="J156"/>
  <c r="K156"/>
  <c r="I156"/>
  <c r="S156"/>
  <c r="R156"/>
  <c r="G156"/>
  <c r="Q156"/>
  <c r="P156"/>
  <c r="H156"/>
  <c r="O155"/>
  <c r="M155"/>
  <c r="N155"/>
  <c r="L155"/>
  <c r="J155"/>
  <c r="K155"/>
  <c r="I155"/>
  <c r="S155"/>
  <c r="R155"/>
  <c r="G155"/>
  <c r="Q155"/>
  <c r="P155"/>
  <c r="H155"/>
  <c r="M154"/>
  <c r="N154"/>
  <c r="J154"/>
  <c r="K154"/>
  <c r="G154"/>
  <c r="Q154"/>
  <c r="P154"/>
  <c r="H154"/>
  <c r="O153"/>
  <c r="M153"/>
  <c r="N153"/>
  <c r="L153"/>
  <c r="J153"/>
  <c r="K153"/>
  <c r="I153"/>
  <c r="S153"/>
  <c r="R153"/>
  <c r="G153"/>
  <c r="Q153"/>
  <c r="P153"/>
  <c r="H153"/>
  <c r="S152"/>
  <c r="R152"/>
  <c r="Q152"/>
  <c r="P152"/>
  <c r="N152"/>
  <c r="K152"/>
  <c r="H152"/>
  <c r="S151"/>
  <c r="R151"/>
  <c r="Q151"/>
  <c r="P151"/>
  <c r="N151"/>
  <c r="K151"/>
  <c r="H151"/>
  <c r="Q150"/>
  <c r="P150"/>
  <c r="N150"/>
  <c r="K150"/>
  <c r="H150"/>
  <c r="S149"/>
  <c r="R149"/>
  <c r="Q149"/>
  <c r="P149"/>
  <c r="N149"/>
  <c r="K149"/>
  <c r="H149"/>
  <c r="S148"/>
  <c r="R148"/>
  <c r="Q148"/>
  <c r="P148"/>
  <c r="N148"/>
  <c r="K148"/>
  <c r="H148"/>
  <c r="S147"/>
  <c r="R147"/>
  <c r="Q147"/>
  <c r="P147"/>
  <c r="N147"/>
  <c r="K147"/>
  <c r="H147"/>
  <c r="S146"/>
  <c r="R146"/>
  <c r="Q146"/>
  <c r="P146"/>
  <c r="N146"/>
  <c r="K146"/>
  <c r="H146"/>
  <c r="S145"/>
  <c r="R145"/>
  <c r="Q145"/>
  <c r="P145"/>
  <c r="N145"/>
  <c r="K145"/>
  <c r="H145"/>
  <c r="S144"/>
  <c r="R144"/>
  <c r="Q144"/>
  <c r="P144"/>
  <c r="N144"/>
  <c r="K144"/>
  <c r="H144"/>
  <c r="S143"/>
  <c r="R143"/>
  <c r="Q143"/>
  <c r="P143"/>
  <c r="N143"/>
  <c r="K143"/>
  <c r="H143"/>
  <c r="S142"/>
  <c r="R142"/>
  <c r="Q142"/>
  <c r="P142"/>
  <c r="N142"/>
  <c r="K142"/>
  <c r="H142"/>
  <c r="S141"/>
  <c r="R141"/>
  <c r="Q141"/>
  <c r="P141"/>
  <c r="N141"/>
  <c r="K141"/>
  <c r="H141"/>
  <c r="Q140"/>
  <c r="P140"/>
  <c r="N140"/>
  <c r="K140"/>
  <c r="H140"/>
  <c r="S139"/>
  <c r="R139"/>
  <c r="Q139"/>
  <c r="P139"/>
  <c r="N139"/>
  <c r="K139"/>
  <c r="H139"/>
  <c r="S138"/>
  <c r="R138"/>
  <c r="Q138"/>
  <c r="P138"/>
  <c r="N138"/>
  <c r="K138"/>
  <c r="H138"/>
  <c r="S137"/>
  <c r="R137"/>
  <c r="Q137"/>
  <c r="P137"/>
  <c r="N137"/>
  <c r="K137"/>
  <c r="H137"/>
  <c r="S136"/>
  <c r="R136"/>
  <c r="Q136"/>
  <c r="P136"/>
  <c r="N136"/>
  <c r="K136"/>
  <c r="H136"/>
  <c r="S135"/>
  <c r="R135"/>
  <c r="Q135"/>
  <c r="P135"/>
  <c r="N135"/>
  <c r="K135"/>
  <c r="H135"/>
  <c r="S134"/>
  <c r="R134"/>
  <c r="Q134"/>
  <c r="P134"/>
  <c r="N134"/>
  <c r="K134"/>
  <c r="H134"/>
  <c r="O133"/>
  <c r="M133"/>
  <c r="N133"/>
  <c r="L133"/>
  <c r="J133"/>
  <c r="K133"/>
  <c r="I133"/>
  <c r="S133"/>
  <c r="R133"/>
  <c r="G133"/>
  <c r="Q133"/>
  <c r="P133"/>
  <c r="H133"/>
  <c r="O132"/>
  <c r="L132"/>
  <c r="I132"/>
  <c r="S132"/>
  <c r="R132"/>
  <c r="O131"/>
  <c r="L131"/>
  <c r="I131"/>
  <c r="S131"/>
  <c r="R131"/>
  <c r="S130"/>
  <c r="R130"/>
  <c r="Q130"/>
  <c r="P130"/>
  <c r="N130"/>
  <c r="K130"/>
  <c r="H130"/>
  <c r="O129"/>
  <c r="L129"/>
  <c r="I129"/>
  <c r="S129"/>
  <c r="R129"/>
  <c r="S128"/>
  <c r="R128"/>
  <c r="S127"/>
  <c r="R127"/>
  <c r="Q127"/>
  <c r="P127"/>
  <c r="N127"/>
  <c r="K127"/>
  <c r="H127"/>
  <c r="S126"/>
  <c r="R126"/>
  <c r="Q126"/>
  <c r="P126"/>
  <c r="N126"/>
  <c r="K126"/>
  <c r="H126"/>
  <c r="S125"/>
  <c r="R125"/>
  <c r="Q125"/>
  <c r="P125"/>
  <c r="N125"/>
  <c r="K125"/>
  <c r="H125"/>
  <c r="S124"/>
  <c r="R124"/>
  <c r="Q124"/>
  <c r="P124"/>
  <c r="N124"/>
  <c r="K124"/>
  <c r="H124"/>
  <c r="O123"/>
  <c r="M123"/>
  <c r="N123"/>
  <c r="L123"/>
  <c r="J123"/>
  <c r="K123"/>
  <c r="I123"/>
  <c r="S123"/>
  <c r="R123"/>
  <c r="G123"/>
  <c r="Q123"/>
  <c r="P123"/>
  <c r="H123"/>
  <c r="O122"/>
  <c r="L122"/>
  <c r="I122"/>
  <c r="S122"/>
  <c r="R122"/>
  <c r="Q121"/>
  <c r="P121"/>
  <c r="N121"/>
  <c r="K121"/>
  <c r="H121"/>
  <c r="S120"/>
  <c r="R120"/>
  <c r="Q120"/>
  <c r="P120"/>
  <c r="N120"/>
  <c r="K120"/>
  <c r="H120"/>
  <c r="Q119"/>
  <c r="P119"/>
  <c r="N119"/>
  <c r="K119"/>
  <c r="H119"/>
  <c r="S118"/>
  <c r="R118"/>
  <c r="Q118"/>
  <c r="P118"/>
  <c r="N118"/>
  <c r="K118"/>
  <c r="H118"/>
  <c r="O117"/>
  <c r="L117"/>
  <c r="I117"/>
  <c r="S117"/>
  <c r="R117"/>
  <c r="M116"/>
  <c r="J116"/>
  <c r="G116"/>
  <c r="Q116"/>
  <c r="P116"/>
  <c r="O115"/>
  <c r="N116"/>
  <c r="M115"/>
  <c r="N115"/>
  <c r="L115"/>
  <c r="K116"/>
  <c r="J115"/>
  <c r="K115"/>
  <c r="I115"/>
  <c r="H116"/>
  <c r="S115"/>
  <c r="R115"/>
  <c r="G115"/>
  <c r="Q115"/>
  <c r="P115"/>
  <c r="H115"/>
  <c r="Q114"/>
  <c r="P114"/>
  <c r="N114"/>
  <c r="K114"/>
  <c r="H114"/>
  <c r="S113"/>
  <c r="R113"/>
  <c r="Q113"/>
  <c r="P113"/>
  <c r="N113"/>
  <c r="K113"/>
  <c r="H113"/>
  <c r="Q112"/>
  <c r="P112"/>
  <c r="N112"/>
  <c r="K112"/>
  <c r="H112"/>
  <c r="S111"/>
  <c r="R111"/>
  <c r="Q111"/>
  <c r="P111"/>
  <c r="N111"/>
  <c r="K111"/>
  <c r="H111"/>
  <c r="S110"/>
  <c r="R110"/>
  <c r="Q110"/>
  <c r="P110"/>
  <c r="N110"/>
  <c r="K110"/>
  <c r="H110"/>
  <c r="S109"/>
  <c r="R109"/>
  <c r="Q109"/>
  <c r="P109"/>
  <c r="N109"/>
  <c r="K109"/>
  <c r="H109"/>
  <c r="O108"/>
  <c r="M108"/>
  <c r="N108"/>
  <c r="L108"/>
  <c r="J108"/>
  <c r="K108"/>
  <c r="I108"/>
  <c r="S108"/>
  <c r="R108"/>
  <c r="G108"/>
  <c r="Q108"/>
  <c r="P108"/>
  <c r="H108"/>
  <c r="O107"/>
  <c r="M107"/>
  <c r="L107"/>
  <c r="J107"/>
  <c r="I107"/>
  <c r="S107"/>
  <c r="R107"/>
  <c r="G107"/>
  <c r="O106"/>
  <c r="L106"/>
  <c r="I106"/>
  <c r="S106"/>
  <c r="R106"/>
  <c r="S105"/>
  <c r="R105"/>
  <c r="Q105"/>
  <c r="P105"/>
  <c r="N105"/>
  <c r="K105"/>
  <c r="H105"/>
  <c r="O104"/>
  <c r="L104"/>
  <c r="I104"/>
  <c r="S104"/>
  <c r="R104"/>
  <c r="S103"/>
  <c r="R103"/>
  <c r="S102"/>
  <c r="R102"/>
  <c r="Q102"/>
  <c r="P102"/>
  <c r="N102"/>
  <c r="K102"/>
  <c r="H102"/>
  <c r="S101"/>
  <c r="R101"/>
  <c r="Q101"/>
  <c r="P101"/>
  <c r="N101"/>
  <c r="K101"/>
  <c r="H101"/>
  <c r="S100"/>
  <c r="R100"/>
  <c r="Q100"/>
  <c r="P100"/>
  <c r="N100"/>
  <c r="K100"/>
  <c r="H100"/>
  <c r="O99"/>
  <c r="L99"/>
  <c r="I99"/>
  <c r="S99"/>
  <c r="R99"/>
  <c r="S98"/>
  <c r="R98"/>
  <c r="Q98"/>
  <c r="P98"/>
  <c r="N98"/>
  <c r="K98"/>
  <c r="H98"/>
  <c r="S97"/>
  <c r="R97"/>
  <c r="Q97"/>
  <c r="P97"/>
  <c r="N97"/>
  <c r="K97"/>
  <c r="H97"/>
  <c r="Q96"/>
  <c r="P96"/>
  <c r="N96"/>
  <c r="K96"/>
  <c r="H96"/>
  <c r="S95"/>
  <c r="R95"/>
  <c r="Q95"/>
  <c r="P95"/>
  <c r="N95"/>
  <c r="K95"/>
  <c r="H95"/>
  <c r="S94"/>
  <c r="R94"/>
  <c r="Q94"/>
  <c r="P94"/>
  <c r="N94"/>
  <c r="K94"/>
  <c r="H94"/>
  <c r="S93"/>
  <c r="R93"/>
  <c r="Q93"/>
  <c r="P93"/>
  <c r="N93"/>
  <c r="K93"/>
  <c r="H93"/>
  <c r="Q92"/>
  <c r="P92"/>
  <c r="N92"/>
  <c r="K92"/>
  <c r="H92"/>
  <c r="S91"/>
  <c r="R91"/>
  <c r="Q91"/>
  <c r="P91"/>
  <c r="N91"/>
  <c r="K91"/>
  <c r="H91"/>
  <c r="O90"/>
  <c r="L90"/>
  <c r="I90"/>
  <c r="S90"/>
  <c r="R90"/>
  <c r="O89"/>
  <c r="M89"/>
  <c r="N89"/>
  <c r="L89"/>
  <c r="J89"/>
  <c r="K89"/>
  <c r="I89"/>
  <c r="S89"/>
  <c r="R89"/>
  <c r="G89"/>
  <c r="Q89"/>
  <c r="P89"/>
  <c r="H89"/>
  <c r="O88"/>
  <c r="M88"/>
  <c r="N88"/>
  <c r="L88"/>
  <c r="J88"/>
  <c r="K88"/>
  <c r="I88"/>
  <c r="S88"/>
  <c r="R88"/>
  <c r="G88"/>
  <c r="Q88"/>
  <c r="P88"/>
  <c r="H88"/>
  <c r="M87"/>
  <c r="J87"/>
  <c r="G87"/>
  <c r="Q87"/>
  <c r="P87"/>
  <c r="O86"/>
  <c r="N87"/>
  <c r="M86"/>
  <c r="N86"/>
  <c r="L86"/>
  <c r="K87"/>
  <c r="J86"/>
  <c r="K86"/>
  <c r="I86"/>
  <c r="H87"/>
  <c r="S86"/>
  <c r="R86"/>
  <c r="G86"/>
  <c r="Q86"/>
  <c r="P86"/>
  <c r="H86"/>
  <c r="S85"/>
  <c r="R85"/>
  <c r="Q85"/>
  <c r="P85"/>
  <c r="N85"/>
  <c r="K85"/>
  <c r="H85"/>
  <c r="S84"/>
  <c r="R84"/>
  <c r="Q84"/>
  <c r="P84"/>
  <c r="N84"/>
  <c r="K84"/>
  <c r="H84"/>
  <c r="Q83"/>
  <c r="P83"/>
  <c r="N83"/>
  <c r="K83"/>
  <c r="H83"/>
  <c r="S82"/>
  <c r="R82"/>
  <c r="Q82"/>
  <c r="P82"/>
  <c r="N82"/>
  <c r="K82"/>
  <c r="H82"/>
  <c r="S81"/>
  <c r="R81"/>
  <c r="Q81"/>
  <c r="P81"/>
  <c r="N81"/>
  <c r="K81"/>
  <c r="H81"/>
  <c r="S80"/>
  <c r="R80"/>
  <c r="Q80"/>
  <c r="P80"/>
  <c r="N80"/>
  <c r="K80"/>
  <c r="H80"/>
  <c r="S79"/>
  <c r="R79"/>
  <c r="Q79"/>
  <c r="P79"/>
  <c r="N79"/>
  <c r="K79"/>
  <c r="H79"/>
  <c r="S78"/>
  <c r="R78"/>
  <c r="Q78"/>
  <c r="P78"/>
  <c r="N78"/>
  <c r="K78"/>
  <c r="H78"/>
  <c r="S77"/>
  <c r="R77"/>
  <c r="Q77"/>
  <c r="P77"/>
  <c r="N77"/>
  <c r="K77"/>
  <c r="H77"/>
  <c r="S76"/>
  <c r="R76"/>
  <c r="Q76"/>
  <c r="P76"/>
  <c r="N76"/>
  <c r="K76"/>
  <c r="H76"/>
  <c r="S75"/>
  <c r="R75"/>
  <c r="Q75"/>
  <c r="P75"/>
  <c r="N75"/>
  <c r="K75"/>
  <c r="H75"/>
  <c r="S74"/>
  <c r="R74"/>
  <c r="Q74"/>
  <c r="P74"/>
  <c r="N74"/>
  <c r="K74"/>
  <c r="H74"/>
  <c r="Q73"/>
  <c r="P73"/>
  <c r="N73"/>
  <c r="K73"/>
  <c r="H73"/>
  <c r="S72"/>
  <c r="R72"/>
  <c r="Q72"/>
  <c r="P72"/>
  <c r="N72"/>
  <c r="K72"/>
  <c r="H72"/>
  <c r="S71"/>
  <c r="R71"/>
  <c r="Q71"/>
  <c r="P71"/>
  <c r="N71"/>
  <c r="K71"/>
  <c r="H71"/>
  <c r="S70"/>
  <c r="R70"/>
  <c r="Q70"/>
  <c r="P70"/>
  <c r="N70"/>
  <c r="K70"/>
  <c r="H70"/>
  <c r="S69"/>
  <c r="R69"/>
  <c r="Q69"/>
  <c r="P69"/>
  <c r="N69"/>
  <c r="K69"/>
  <c r="H69"/>
  <c r="S68"/>
  <c r="R68"/>
  <c r="Q68"/>
  <c r="P68"/>
  <c r="N68"/>
  <c r="K68"/>
  <c r="H68"/>
  <c r="S67"/>
  <c r="R67"/>
  <c r="Q67"/>
  <c r="P67"/>
  <c r="N67"/>
  <c r="K67"/>
  <c r="H67"/>
  <c r="O66"/>
  <c r="M66"/>
  <c r="N66"/>
  <c r="L66"/>
  <c r="J66"/>
  <c r="K66"/>
  <c r="I66"/>
  <c r="S66"/>
  <c r="R66"/>
  <c r="G66"/>
  <c r="Q66"/>
  <c r="P66"/>
  <c r="H66"/>
  <c r="O65"/>
  <c r="L65"/>
  <c r="I65"/>
  <c r="S65"/>
  <c r="R65"/>
  <c r="O64"/>
  <c r="L64"/>
  <c r="I64"/>
  <c r="S64"/>
  <c r="R64"/>
  <c r="S63"/>
  <c r="R63"/>
  <c r="Q63"/>
  <c r="P63"/>
  <c r="N63"/>
  <c r="K63"/>
  <c r="H63"/>
  <c r="O62"/>
  <c r="L62"/>
  <c r="I62"/>
  <c r="S62"/>
  <c r="R62"/>
  <c r="S60"/>
  <c r="R60"/>
  <c r="O59"/>
  <c r="L59"/>
  <c r="I59"/>
  <c r="S59"/>
  <c r="R59"/>
  <c r="S58"/>
  <c r="R58"/>
  <c r="O57"/>
  <c r="L57"/>
  <c r="I57"/>
  <c r="S57"/>
  <c r="R57"/>
  <c r="O56"/>
  <c r="M56"/>
  <c r="N56"/>
  <c r="L56"/>
  <c r="J56"/>
  <c r="K56"/>
  <c r="I56"/>
  <c r="S56"/>
  <c r="R56"/>
  <c r="G56"/>
  <c r="Q56"/>
  <c r="P56"/>
  <c r="H56"/>
  <c r="O55"/>
  <c r="M55"/>
  <c r="N55"/>
  <c r="L55"/>
  <c r="J55"/>
  <c r="K55"/>
  <c r="I55"/>
  <c r="S55"/>
  <c r="R55"/>
  <c r="G55"/>
  <c r="Q55"/>
  <c r="P55"/>
  <c r="H55"/>
  <c r="O54"/>
  <c r="M54"/>
  <c r="N54"/>
  <c r="L54"/>
  <c r="J54"/>
  <c r="K54"/>
  <c r="I54"/>
  <c r="S54"/>
  <c r="R54"/>
  <c r="G54"/>
  <c r="Q54"/>
  <c r="P54"/>
  <c r="H54"/>
  <c r="O53"/>
  <c r="L53"/>
  <c r="I53"/>
  <c r="S53"/>
  <c r="R53"/>
  <c r="O52"/>
  <c r="M52"/>
  <c r="N52"/>
  <c r="L52"/>
  <c r="J52"/>
  <c r="K52"/>
  <c r="I52"/>
  <c r="S52"/>
  <c r="R52"/>
  <c r="G52"/>
  <c r="Q52"/>
  <c r="P52"/>
  <c r="H52"/>
  <c r="O51"/>
  <c r="M51"/>
  <c r="N51"/>
  <c r="L51"/>
  <c r="J51"/>
  <c r="K51"/>
  <c r="I51"/>
  <c r="S51"/>
  <c r="R51"/>
  <c r="G51"/>
  <c r="Q51"/>
  <c r="P51"/>
  <c r="H51"/>
  <c r="O50"/>
  <c r="M50"/>
  <c r="N50"/>
  <c r="L50"/>
  <c r="J50"/>
  <c r="K50"/>
  <c r="I50"/>
  <c r="S50"/>
  <c r="R50"/>
  <c r="G50"/>
  <c r="Q50"/>
  <c r="P50"/>
  <c r="H50"/>
  <c r="O49"/>
  <c r="M49"/>
  <c r="N49"/>
  <c r="L49"/>
  <c r="J49"/>
  <c r="K49"/>
  <c r="I49"/>
  <c r="S49"/>
  <c r="R49"/>
  <c r="G49"/>
  <c r="Q49"/>
  <c r="P49"/>
  <c r="H49"/>
  <c r="O48"/>
  <c r="M48"/>
  <c r="N48"/>
  <c r="L48"/>
  <c r="J48"/>
  <c r="K48"/>
  <c r="I48"/>
  <c r="S48"/>
  <c r="R48"/>
  <c r="G48"/>
  <c r="Q48"/>
  <c r="P48"/>
  <c r="H48"/>
  <c r="O47"/>
  <c r="L47"/>
  <c r="I47"/>
  <c r="S47"/>
  <c r="R47"/>
  <c r="O46"/>
  <c r="M46"/>
  <c r="N46"/>
  <c r="L46"/>
  <c r="J46"/>
  <c r="K46"/>
  <c r="I46"/>
  <c r="S46"/>
  <c r="R46"/>
  <c r="G46"/>
  <c r="Q46"/>
  <c r="P46"/>
  <c r="H46"/>
  <c r="O45"/>
  <c r="M45"/>
  <c r="N45"/>
  <c r="L45"/>
  <c r="J45"/>
  <c r="K45"/>
  <c r="I45"/>
  <c r="S45"/>
  <c r="R45"/>
  <c r="G45"/>
  <c r="Q45"/>
  <c r="P45"/>
  <c r="H45"/>
  <c r="M44"/>
  <c r="J44"/>
  <c r="G44"/>
  <c r="Q44"/>
  <c r="P44"/>
  <c r="O43"/>
  <c r="N44"/>
  <c r="M43"/>
  <c r="N43"/>
  <c r="L43"/>
  <c r="K44"/>
  <c r="J43"/>
  <c r="K43"/>
  <c r="I43"/>
  <c r="H44"/>
  <c r="S43"/>
  <c r="R43"/>
  <c r="G43"/>
  <c r="Q43"/>
  <c r="P43"/>
  <c r="H43"/>
  <c r="O42"/>
  <c r="M42"/>
  <c r="N42"/>
  <c r="L42"/>
  <c r="J42"/>
  <c r="K42"/>
  <c r="I42"/>
  <c r="S42"/>
  <c r="R42"/>
  <c r="G42"/>
  <c r="Q42"/>
  <c r="P42"/>
  <c r="H42"/>
  <c r="O41"/>
  <c r="M41"/>
  <c r="N41"/>
  <c r="L41"/>
  <c r="J41"/>
  <c r="K41"/>
  <c r="I41"/>
  <c r="S41"/>
  <c r="R41"/>
  <c r="G41"/>
  <c r="Q41"/>
  <c r="P41"/>
  <c r="H41"/>
  <c r="M40"/>
  <c r="J40"/>
  <c r="G40"/>
  <c r="Q40"/>
  <c r="P40"/>
  <c r="O39"/>
  <c r="N40"/>
  <c r="M39"/>
  <c r="N39"/>
  <c r="L39"/>
  <c r="K40"/>
  <c r="J39"/>
  <c r="K39"/>
  <c r="I39"/>
  <c r="H40"/>
  <c r="S39"/>
  <c r="R39"/>
  <c r="G39"/>
  <c r="Q39"/>
  <c r="P39"/>
  <c r="H39"/>
  <c r="O38"/>
  <c r="L38"/>
  <c r="I38"/>
  <c r="S38"/>
  <c r="R38"/>
  <c r="O33"/>
  <c r="O37"/>
  <c r="M33"/>
  <c r="M37"/>
  <c r="N37"/>
  <c r="N33"/>
  <c r="L33"/>
  <c r="L37"/>
  <c r="J33"/>
  <c r="J37"/>
  <c r="K37"/>
  <c r="K33"/>
  <c r="I33"/>
  <c r="I37"/>
  <c r="S37"/>
  <c r="R37"/>
  <c r="S33"/>
  <c r="R33"/>
  <c r="G33"/>
  <c r="G37"/>
  <c r="Q37"/>
  <c r="P37"/>
  <c r="H37"/>
  <c r="Q33"/>
  <c r="P33"/>
  <c r="H33"/>
  <c r="O32"/>
  <c r="O36"/>
  <c r="M32"/>
  <c r="M36"/>
  <c r="N36"/>
  <c r="N32"/>
  <c r="L32"/>
  <c r="L36"/>
  <c r="J32"/>
  <c r="J36"/>
  <c r="K36"/>
  <c r="K32"/>
  <c r="I32"/>
  <c r="I36"/>
  <c r="S36"/>
  <c r="R36"/>
  <c r="S32"/>
  <c r="R32"/>
  <c r="G32"/>
  <c r="G36"/>
  <c r="Q36"/>
  <c r="P36"/>
  <c r="H36"/>
  <c r="Q32"/>
  <c r="P32"/>
  <c r="H32"/>
  <c r="M31"/>
  <c r="M35"/>
  <c r="J31"/>
  <c r="J35"/>
  <c r="G31"/>
  <c r="G35"/>
  <c r="Q35"/>
  <c r="P35"/>
  <c r="Q31"/>
  <c r="P31"/>
  <c r="O30"/>
  <c r="O34"/>
  <c r="N35"/>
  <c r="N31"/>
  <c r="M30"/>
  <c r="M34"/>
  <c r="N34"/>
  <c r="N30"/>
  <c r="L30"/>
  <c r="L34"/>
  <c r="K35"/>
  <c r="K31"/>
  <c r="J30"/>
  <c r="J34"/>
  <c r="K34"/>
  <c r="K30"/>
  <c r="I30"/>
  <c r="I34"/>
  <c r="S34"/>
  <c r="R34"/>
  <c r="H35"/>
  <c r="H31"/>
  <c r="S30"/>
  <c r="R30"/>
  <c r="G30"/>
  <c r="G34"/>
  <c r="Q34"/>
  <c r="P34"/>
  <c r="H34"/>
  <c r="Q30"/>
  <c r="P30"/>
  <c r="H30"/>
  <c r="O29"/>
  <c r="M29"/>
  <c r="N29"/>
  <c r="L29"/>
  <c r="J29"/>
  <c r="K29"/>
  <c r="I29"/>
  <c r="S29"/>
  <c r="R29"/>
  <c r="G29"/>
  <c r="Q29"/>
  <c r="P29"/>
  <c r="H29"/>
  <c r="O28"/>
  <c r="M28"/>
  <c r="N28"/>
  <c r="L28"/>
  <c r="J28"/>
  <c r="K28"/>
  <c r="I28"/>
  <c r="S28"/>
  <c r="R28"/>
  <c r="G28"/>
  <c r="Q28"/>
  <c r="P28"/>
  <c r="H28"/>
  <c r="O27"/>
  <c r="M27"/>
  <c r="N27"/>
  <c r="L27"/>
  <c r="J27"/>
  <c r="K27"/>
  <c r="I27"/>
  <c r="S27"/>
  <c r="R27"/>
  <c r="G27"/>
  <c r="Q27"/>
  <c r="P27"/>
  <c r="H27"/>
  <c r="O26"/>
  <c r="M26"/>
  <c r="N26"/>
  <c r="L26"/>
  <c r="J26"/>
  <c r="K26"/>
  <c r="I26"/>
  <c r="S26"/>
  <c r="R26"/>
  <c r="G26"/>
  <c r="Q26"/>
  <c r="P26"/>
  <c r="H26"/>
  <c r="O25"/>
  <c r="M25"/>
  <c r="N25"/>
  <c r="L25"/>
  <c r="J25"/>
  <c r="K25"/>
  <c r="I25"/>
  <c r="S25"/>
  <c r="R25"/>
  <c r="G25"/>
  <c r="Q25"/>
  <c r="P25"/>
  <c r="H25"/>
  <c r="O24"/>
  <c r="M24"/>
  <c r="N24"/>
  <c r="L24"/>
  <c r="J24"/>
  <c r="K24"/>
  <c r="I24"/>
  <c r="S24"/>
  <c r="R24"/>
  <c r="G24"/>
  <c r="Q24"/>
  <c r="P24"/>
  <c r="H24"/>
  <c r="O23"/>
  <c r="M23"/>
  <c r="N23"/>
  <c r="L23"/>
  <c r="J23"/>
  <c r="K23"/>
  <c r="I23"/>
  <c r="S23"/>
  <c r="R23"/>
  <c r="G23"/>
  <c r="Q23"/>
  <c r="P23"/>
  <c r="H23"/>
  <c r="O22"/>
  <c r="M22"/>
  <c r="N22"/>
  <c r="L22"/>
  <c r="J22"/>
  <c r="K22"/>
  <c r="I22"/>
  <c r="S22"/>
  <c r="R22"/>
  <c r="G22"/>
  <c r="Q22"/>
  <c r="P22"/>
  <c r="H22"/>
  <c r="M21"/>
  <c r="J21"/>
  <c r="G21"/>
  <c r="Q21"/>
  <c r="P21"/>
  <c r="O20"/>
  <c r="N21"/>
  <c r="M20"/>
  <c r="N20"/>
  <c r="L20"/>
  <c r="K21"/>
  <c r="J20"/>
  <c r="K20"/>
  <c r="I20"/>
  <c r="H21"/>
  <c r="S20"/>
  <c r="R20"/>
  <c r="G20"/>
  <c r="Q20"/>
  <c r="P20"/>
  <c r="H20"/>
  <c r="O19"/>
  <c r="M19"/>
  <c r="N19"/>
  <c r="L19"/>
  <c r="J19"/>
  <c r="K19"/>
  <c r="I19"/>
  <c r="S19"/>
  <c r="R19"/>
  <c r="G19"/>
  <c r="Q19"/>
  <c r="P19"/>
  <c r="H19"/>
  <c r="O18"/>
  <c r="M18"/>
  <c r="N18"/>
  <c r="L18"/>
  <c r="J18"/>
  <c r="K18"/>
  <c r="I18"/>
  <c r="S18"/>
  <c r="R18"/>
  <c r="G18"/>
  <c r="Q18"/>
  <c r="P18"/>
  <c r="H18"/>
  <c r="O17"/>
  <c r="M17"/>
  <c r="N17"/>
  <c r="L17"/>
  <c r="J17"/>
  <c r="K17"/>
  <c r="I17"/>
  <c r="S17"/>
  <c r="R17"/>
  <c r="G17"/>
  <c r="Q17"/>
  <c r="P17"/>
  <c r="H17"/>
  <c r="O16"/>
  <c r="M16"/>
  <c r="N16"/>
  <c r="L16"/>
  <c r="J16"/>
  <c r="K16"/>
  <c r="I16"/>
  <c r="S16"/>
  <c r="R16"/>
  <c r="G16"/>
  <c r="Q16"/>
  <c r="P16"/>
  <c r="H16"/>
  <c r="O15"/>
  <c r="M15"/>
  <c r="N15"/>
  <c r="L15"/>
  <c r="J15"/>
  <c r="K15"/>
  <c r="I15"/>
  <c r="S15"/>
  <c r="R15"/>
  <c r="G15"/>
  <c r="Q15"/>
  <c r="P15"/>
  <c r="H15"/>
  <c r="O14"/>
  <c r="M14"/>
  <c r="N14"/>
  <c r="L14"/>
  <c r="J14"/>
  <c r="K14"/>
  <c r="I14"/>
  <c r="S14"/>
  <c r="R14"/>
  <c r="G14"/>
  <c r="Q14"/>
  <c r="P14"/>
  <c r="H14"/>
  <c r="O13"/>
  <c r="L13"/>
  <c r="I13"/>
  <c r="S13"/>
  <c r="R13"/>
  <c r="O12"/>
  <c r="L12"/>
  <c r="I12"/>
  <c r="S12"/>
  <c r="R12"/>
  <c r="O11"/>
  <c r="M11"/>
  <c r="N11"/>
  <c r="L11"/>
  <c r="J11"/>
  <c r="K11"/>
  <c r="I11"/>
  <c r="S11"/>
  <c r="R11"/>
  <c r="G11"/>
  <c r="Q11"/>
  <c r="P11"/>
  <c r="H11"/>
  <c r="O10"/>
  <c r="L10"/>
  <c r="I10"/>
  <c r="S10"/>
  <c r="R10"/>
</calcChain>
</file>

<file path=xl/sharedStrings.xml><?xml version="1.0" encoding="utf-8"?>
<sst xmlns="http://schemas.openxmlformats.org/spreadsheetml/2006/main" count="1030" uniqueCount="367">
  <si>
    <t xml:space="preserve">Плановые и отчетные показатели по ТПГГ </t>
  </si>
  <si>
    <t xml:space="preserve">по состоянию на </t>
  </si>
  <si>
    <t>(Наименование учреждения)</t>
  </si>
  <si>
    <t>№ п/п</t>
  </si>
  <si>
    <t>ВСЕГО</t>
  </si>
  <si>
    <t>Виды медицинской помощи</t>
  </si>
  <si>
    <t>№ стр.</t>
  </si>
  <si>
    <t>Единица измерения</t>
  </si>
  <si>
    <t>Плановые показатели (ВСЕГО)</t>
  </si>
  <si>
    <t>Предъявлено по счетам с учетом медицинской помощи, оказанной лицам, застрахованным за пределами Мурманской области</t>
  </si>
  <si>
    <t>Фактическое исполнение</t>
  </si>
  <si>
    <t>Отклонение от плановых показателей</t>
  </si>
  <si>
    <t>Объемы медицинской помощи</t>
  </si>
  <si>
    <t>Финансовые затраты на единицу объема</t>
  </si>
  <si>
    <t>Расходы на реализацию ТПГГ, всего</t>
  </si>
  <si>
    <t>Кассовые расходы на реализацию ТПГГ, всего</t>
  </si>
  <si>
    <t>Абс.</t>
  </si>
  <si>
    <t>% испол-нения</t>
  </si>
  <si>
    <t>×</t>
  </si>
  <si>
    <t>вызов</t>
  </si>
  <si>
    <t>обращение</t>
  </si>
  <si>
    <t>случай госпитализации</t>
  </si>
  <si>
    <t>случай лечения</t>
  </si>
  <si>
    <t>5</t>
  </si>
  <si>
    <t>Паллиативная медицинская помощь</t>
  </si>
  <si>
    <t>Сумма строк</t>
  </si>
  <si>
    <t>5.1</t>
  </si>
  <si>
    <t>первичная медицинская помощь, в том числе доврачебная и врачебная, всего, в том числе:</t>
  </si>
  <si>
    <t>посещение</t>
  </si>
  <si>
    <t>5.1.1</t>
  </si>
  <si>
    <t>посещение по паллиативной медицинской помощи без учета посещений на дому патронажными бригадами</t>
  </si>
  <si>
    <t>5.1.2</t>
  </si>
  <si>
    <t>посещения на дому выездными патронажными бригадами</t>
  </si>
  <si>
    <t>5.2</t>
  </si>
  <si>
    <t>оказываемая в стационарных условиях (включая койки паллиативной медицинской помощи и койки сестринского ухода)</t>
  </si>
  <si>
    <t>койко-день</t>
  </si>
  <si>
    <t>5.3</t>
  </si>
  <si>
    <t>оказываемая в условиях дневного стационара</t>
  </si>
  <si>
    <t>III.</t>
  </si>
  <si>
    <t>Медицинская помощь в рамках территориальной программы ОМС:</t>
  </si>
  <si>
    <t>20 + 21 + 25 + 28 + 29 + 30 + 31</t>
  </si>
  <si>
    <t>19</t>
  </si>
  <si>
    <t xml:space="preserve">Скорая, в том числе скорая специализированная, медицинская помощь </t>
  </si>
  <si>
    <t>33 + 44 + 55</t>
  </si>
  <si>
    <t>20</t>
  </si>
  <si>
    <t>2</t>
  </si>
  <si>
    <t>Первичная медико-санитарная помощь</t>
  </si>
  <si>
    <t>22 + 23</t>
  </si>
  <si>
    <t>21</t>
  </si>
  <si>
    <t>2.1</t>
  </si>
  <si>
    <t>В амбулаторных условиях:</t>
  </si>
  <si>
    <t>22.1 + 22.2 + 22.3 + 22.4</t>
  </si>
  <si>
    <t>22</t>
  </si>
  <si>
    <t>посещения / комплексные посещения</t>
  </si>
  <si>
    <t>2.1.1</t>
  </si>
  <si>
    <t xml:space="preserve">Посещения с профилактическими и иными целями, всего, из них: </t>
  </si>
  <si>
    <t>22.1.1 + 22.1.2 + 22.1.3</t>
  </si>
  <si>
    <t>22.1</t>
  </si>
  <si>
    <t>для проведения профилактических медицинских осмотров</t>
  </si>
  <si>
    <t>35.1.1 + 57.1.1</t>
  </si>
  <si>
    <t>22.1.1</t>
  </si>
  <si>
    <t>комплексное посещение</t>
  </si>
  <si>
    <t>для проведения диспансеризации, всего, в том числе:</t>
  </si>
  <si>
    <t>35.1.2 + 57.1.2</t>
  </si>
  <si>
    <t>22.1.2</t>
  </si>
  <si>
    <t>для проведения углубленной диспансеризации</t>
  </si>
  <si>
    <t>35.1.2.1 + 57.1.2.1</t>
  </si>
  <si>
    <t>22.1.2.1</t>
  </si>
  <si>
    <t>для посещений с иными целями</t>
  </si>
  <si>
    <t>35.1.3 + 46.1.1 + 57.1.3</t>
  </si>
  <si>
    <t>22.1.3</t>
  </si>
  <si>
    <t>2.1.2</t>
  </si>
  <si>
    <t>В неотложной форме</t>
  </si>
  <si>
    <t>35.2 + 46.2 + 57.2</t>
  </si>
  <si>
    <t>22.2</t>
  </si>
  <si>
    <t>2.1.3</t>
  </si>
  <si>
    <t>В связи с заболеваниями (обращений), всего, из них проведение следующих отдельных диагностических (лабораторных) исследований:</t>
  </si>
  <si>
    <t>35.3 + 46.3 + 57.3</t>
  </si>
  <si>
    <t>22.3</t>
  </si>
  <si>
    <t>справочно: посещения в составе обращения</t>
  </si>
  <si>
    <t>35.3.1 + 46.3.1 + 57.3.1</t>
  </si>
  <si>
    <t>22.3.1</t>
  </si>
  <si>
    <t>компьютерная томография</t>
  </si>
  <si>
    <t>35.3.2 + 57.3.2</t>
  </si>
  <si>
    <t>22.3.2</t>
  </si>
  <si>
    <t>исследование</t>
  </si>
  <si>
    <t>магнитно-резонансная томография</t>
  </si>
  <si>
    <t>35.3.3 + 57.3.3</t>
  </si>
  <si>
    <t>22.3.3</t>
  </si>
  <si>
    <t>ультразвуковое исследование сердечно-сосудистой системы</t>
  </si>
  <si>
    <t>35.3.4 + 57.3.4</t>
  </si>
  <si>
    <t>22.3.4</t>
  </si>
  <si>
    <t>эндоскопическое диагностическое исследование</t>
  </si>
  <si>
    <t>35.3.5 + 57.3.5</t>
  </si>
  <si>
    <t>22.3.5</t>
  </si>
  <si>
    <t>молекулярно-генетическое исследование с целью диагностики онкологических заболеваний</t>
  </si>
  <si>
    <t>35.3.6 + 57.3.6</t>
  </si>
  <si>
    <t>22.3.6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</si>
  <si>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</si>
  <si>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35.3.7 + 57.3.7</t>
  </si>
  <si>
    <t>22.3.7</t>
  </si>
  <si>
    <t>тестирование на выявление новой коронавирусной инфекции (COVID-19)</t>
  </si>
  <si>
    <t>35.3.8 + 57.3.8</t>
  </si>
  <si>
    <t>22.3.8</t>
  </si>
  <si>
    <t>2.1.4</t>
  </si>
  <si>
    <t>Диспансерное наблюдение</t>
  </si>
  <si>
    <t>35.4 + 57.4</t>
  </si>
  <si>
    <t>22.4</t>
  </si>
  <si>
    <t>2.2</t>
  </si>
  <si>
    <t>В условиях дневных стационаров, в том числе:</t>
  </si>
  <si>
    <t>36 + 47 + 58</t>
  </si>
  <si>
    <t>23</t>
  </si>
  <si>
    <t>справочно - количество пациенто -дней</t>
  </si>
  <si>
    <t>36.1 + 47.1 + 58.1</t>
  </si>
  <si>
    <t>23.1</t>
  </si>
  <si>
    <t>пациенто - день</t>
  </si>
  <si>
    <t>2.2.1</t>
  </si>
  <si>
    <t>медицинская помощь по профилю «онкология»</t>
  </si>
  <si>
    <t>36.2 + 58.2</t>
  </si>
  <si>
    <t>23.2</t>
  </si>
  <si>
    <t>2.2.2</t>
  </si>
  <si>
    <t>при экстракорпоральном оплодотворении</t>
  </si>
  <si>
    <t>36.3 + 58.3</t>
  </si>
  <si>
    <t>23.3</t>
  </si>
  <si>
    <t>случай</t>
  </si>
  <si>
    <t>3</t>
  </si>
  <si>
    <t>В условиях дневных стационаров (первичная медикосанитарная помощь, специализированная медицинская помощь), в том числе:</t>
  </si>
  <si>
    <t>23 + 26</t>
  </si>
  <si>
    <t>24</t>
  </si>
  <si>
    <t>23.1 + 26.1</t>
  </si>
  <si>
    <t>24.1</t>
  </si>
  <si>
    <t>3.1</t>
  </si>
  <si>
    <t>для медицинской помощи по профилю «онкология», в том числе:</t>
  </si>
  <si>
    <t>23.2 + 26.2</t>
  </si>
  <si>
    <t>24.2</t>
  </si>
  <si>
    <t>3.2</t>
  </si>
  <si>
    <t>23.3 + 26.3</t>
  </si>
  <si>
    <t>24.3</t>
  </si>
  <si>
    <t>4</t>
  </si>
  <si>
    <t>Специализированная, включая высокотехнологичную, медицинская помощь, в том числе:</t>
  </si>
  <si>
    <t>26 + 27</t>
  </si>
  <si>
    <t>25</t>
  </si>
  <si>
    <t>4.1</t>
  </si>
  <si>
    <t>в условиях дневных стационаров, включая:</t>
  </si>
  <si>
    <t>39 + 50 + 61</t>
  </si>
  <si>
    <t>26</t>
  </si>
  <si>
    <t>случай лечения / случай</t>
  </si>
  <si>
    <t>39.1 + 50.1 + 61.1</t>
  </si>
  <si>
    <t>26.1</t>
  </si>
  <si>
    <t>4.1.1</t>
  </si>
  <si>
    <t>медицинскую помощь по профилю «онкология»</t>
  </si>
  <si>
    <t>39.2 + 61.2</t>
  </si>
  <si>
    <t>26.2</t>
  </si>
  <si>
    <t>4.1.2</t>
  </si>
  <si>
    <t>медицинскую помощь при экстракорпоральном оплодотворении</t>
  </si>
  <si>
    <t>39.3 + 61.3</t>
  </si>
  <si>
    <t>26.3</t>
  </si>
  <si>
    <t>4.2</t>
  </si>
  <si>
    <t>в условиях круглосуточного стационара, в том числе:</t>
  </si>
  <si>
    <t>40 + 51 + 62</t>
  </si>
  <si>
    <t>27</t>
  </si>
  <si>
    <t>справочно - количество койко-дней</t>
  </si>
  <si>
    <t>40.1 + 51.1 + 62.1</t>
  </si>
  <si>
    <t>27.1</t>
  </si>
  <si>
    <t>4.2.1</t>
  </si>
  <si>
    <t>медицинская помощь по профилю "онкология"</t>
  </si>
  <si>
    <t>40.2 + 62.2</t>
  </si>
  <si>
    <t>27.2</t>
  </si>
  <si>
    <t>4.2.2</t>
  </si>
  <si>
    <t>высокотехнологичная медицинская помощь</t>
  </si>
  <si>
    <t>40.3 + 62.3</t>
  </si>
  <si>
    <t>27.3</t>
  </si>
  <si>
    <t>28.1 + 28.2 + 28.3</t>
  </si>
  <si>
    <t>28</t>
  </si>
  <si>
    <t>28.1.1 + 28.1.2</t>
  </si>
  <si>
    <t>28.1</t>
  </si>
  <si>
    <t>50.1.1</t>
  </si>
  <si>
    <t>28.1.1</t>
  </si>
  <si>
    <t>50.1.2</t>
  </si>
  <si>
    <t>28.1.2</t>
  </si>
  <si>
    <t>50.2</t>
  </si>
  <si>
    <t>28.2</t>
  </si>
  <si>
    <t>50.3</t>
  </si>
  <si>
    <t>28.3</t>
  </si>
  <si>
    <t>6</t>
  </si>
  <si>
    <t>Медицинская реабилитация:</t>
  </si>
  <si>
    <t>29.1 + 29.2 + 29.3</t>
  </si>
  <si>
    <t>29</t>
  </si>
  <si>
    <t>6.1</t>
  </si>
  <si>
    <t>В амбулаторных условиях</t>
  </si>
  <si>
    <t>41.1 + 63.1</t>
  </si>
  <si>
    <t>29.1</t>
  </si>
  <si>
    <t>6.2</t>
  </si>
  <si>
    <t xml:space="preserve">В условиях дневных стационаров (первичная медико-санитарная помощь, специализированная медицинская помощь) </t>
  </si>
  <si>
    <t>41.2 + 63.2</t>
  </si>
  <si>
    <t>29.2</t>
  </si>
  <si>
    <t>6.3</t>
  </si>
  <si>
    <t xml:space="preserve">Специализированная, в том числе высокотехнологичная, медицинская помощь в условиях круглосуточного стационара </t>
  </si>
  <si>
    <t>41.3 + 63.3</t>
  </si>
  <si>
    <t>29.3</t>
  </si>
  <si>
    <t>7</t>
  </si>
  <si>
    <t xml:space="preserve"> Расходы на АУП в сфере ОМС, в том числе:</t>
  </si>
  <si>
    <t>30.1 + 30.2</t>
  </si>
  <si>
    <t>30</t>
  </si>
  <si>
    <t>расходы АУП ТФОМС</t>
  </si>
  <si>
    <t>30.1</t>
  </si>
  <si>
    <t>расходы на ведение дела СМО</t>
  </si>
  <si>
    <t>42 + 53 + 64</t>
  </si>
  <si>
    <t>30.2</t>
  </si>
  <si>
    <t>8</t>
  </si>
  <si>
    <t xml:space="preserve">На софинансирование расходов медицинских организаций, оказывающих первичную медико-санитарную помощь в соответствии с территориальными программами обязательного медицинского страхования, на оплату труда врачей и среднего медицинского персонала </t>
  </si>
  <si>
    <t>31</t>
  </si>
  <si>
    <t>из строки 19:</t>
  </si>
  <si>
    <t>1</t>
  </si>
  <si>
    <t>Медицинская помощь, предоставляемая в рамках базовой программы ОМС застрахованным лицам</t>
  </si>
  <si>
    <t>33 + 34 + 38 + 41 + 42</t>
  </si>
  <si>
    <t>32</t>
  </si>
  <si>
    <t xml:space="preserve">Скорая, в том числе скорая специализированная,
медицинская помощь </t>
  </si>
  <si>
    <t>33</t>
  </si>
  <si>
    <t>35 + 36</t>
  </si>
  <si>
    <t>34</t>
  </si>
  <si>
    <t>35.1 + 35.2 + 35.3 + 35.4</t>
  </si>
  <si>
    <t>35</t>
  </si>
  <si>
    <t xml:space="preserve">посещения с профилактическими и иными целями, всего, из них: </t>
  </si>
  <si>
    <t>35.1.1 + 35.1.2 + 35.1.3</t>
  </si>
  <si>
    <t>35.1</t>
  </si>
  <si>
    <t>35.1.1</t>
  </si>
  <si>
    <t>35.1.2</t>
  </si>
  <si>
    <t>35.1.2.1</t>
  </si>
  <si>
    <t>35.1.3</t>
  </si>
  <si>
    <t>в неотложной форме</t>
  </si>
  <si>
    <t>35.2</t>
  </si>
  <si>
    <t>в связи с заболеваниями (обращений), всего, из них проведение следующих отдельных диагностических (лабораторных) исследований в рамках базовой программы обязательного медицинского страхования:</t>
  </si>
  <si>
    <t>35.3</t>
  </si>
  <si>
    <t>35.3.1</t>
  </si>
  <si>
    <t>35.3.2</t>
  </si>
  <si>
    <t>35.3.3</t>
  </si>
  <si>
    <t>35.3.4</t>
  </si>
  <si>
    <t>35.3.5</t>
  </si>
  <si>
    <t>35.3.6</t>
  </si>
  <si>
    <t>35.3.7</t>
  </si>
  <si>
    <t>35.3.8</t>
  </si>
  <si>
    <t>35.4</t>
  </si>
  <si>
    <t>36</t>
  </si>
  <si>
    <t>36.1</t>
  </si>
  <si>
    <t>36.2</t>
  </si>
  <si>
    <t>36.3</t>
  </si>
  <si>
    <t>36 + 39</t>
  </si>
  <si>
    <t>37</t>
  </si>
  <si>
    <t>36.1 + 39.1</t>
  </si>
  <si>
    <t>37.1</t>
  </si>
  <si>
    <t>36.2 + 39.2</t>
  </si>
  <si>
    <t>37.2</t>
  </si>
  <si>
    <t>для медицинской помощи при экстракорпоральном оплодотворении</t>
  </si>
  <si>
    <t>36.3 + 39.3</t>
  </si>
  <si>
    <t>37.3</t>
  </si>
  <si>
    <t>39 + 40</t>
  </si>
  <si>
    <t>38</t>
  </si>
  <si>
    <t>39</t>
  </si>
  <si>
    <t>39.1</t>
  </si>
  <si>
    <t>39.2</t>
  </si>
  <si>
    <t>39.3</t>
  </si>
  <si>
    <t>40</t>
  </si>
  <si>
    <t>40.1</t>
  </si>
  <si>
    <t>40.2</t>
  </si>
  <si>
    <t>40.3</t>
  </si>
  <si>
    <t>41</t>
  </si>
  <si>
    <t>41.1</t>
  </si>
  <si>
    <t>41.2</t>
  </si>
  <si>
    <t>41.3</t>
  </si>
  <si>
    <t>Расходы на ведение дела СМО</t>
  </si>
  <si>
    <t>42</t>
  </si>
  <si>
    <t>Медицинская помощь по видам и заболеваниям, не установленным базовой программой</t>
  </si>
  <si>
    <t>44 + 45 + 49 + 52 + 53</t>
  </si>
  <si>
    <t>43</t>
  </si>
  <si>
    <t>х</t>
  </si>
  <si>
    <t>Скорая, в том числе скорая специализированная, медицинская помощь</t>
  </si>
  <si>
    <t>44</t>
  </si>
  <si>
    <t>44 + 45</t>
  </si>
  <si>
    <t>45</t>
  </si>
  <si>
    <t>44.1 + 44.2 + 44.3</t>
  </si>
  <si>
    <t>46</t>
  </si>
  <si>
    <t>посещения с профилактическими и иными целями, всего, в том числе:</t>
  </si>
  <si>
    <t>46.1</t>
  </si>
  <si>
    <t>46.1.1</t>
  </si>
  <si>
    <t>46.2</t>
  </si>
  <si>
    <t>в связи с заболеваниями (обращений), всего, из них :</t>
  </si>
  <si>
    <t>46.3</t>
  </si>
  <si>
    <t>46.3.1</t>
  </si>
  <si>
    <t>В условиях дневных стационаров</t>
  </si>
  <si>
    <t>47</t>
  </si>
  <si>
    <t>47.1</t>
  </si>
  <si>
    <t>45 + 48</t>
  </si>
  <si>
    <t>48</t>
  </si>
  <si>
    <t>45.1 + 48.1</t>
  </si>
  <si>
    <t>48.1</t>
  </si>
  <si>
    <t>48 + 49</t>
  </si>
  <si>
    <t>49</t>
  </si>
  <si>
    <t>50</t>
  </si>
  <si>
    <t>50.1</t>
  </si>
  <si>
    <t>51</t>
  </si>
  <si>
    <t>51.1</t>
  </si>
  <si>
    <t>50.1 + 50.2 + 50.3</t>
  </si>
  <si>
    <t>52</t>
  </si>
  <si>
    <t>50.1.1 + 50.1.2</t>
  </si>
  <si>
    <t>52.1</t>
  </si>
  <si>
    <t>52.1.1</t>
  </si>
  <si>
    <t>52.1.2</t>
  </si>
  <si>
    <t>52.2</t>
  </si>
  <si>
    <t>52.3</t>
  </si>
  <si>
    <t>53</t>
  </si>
  <si>
    <t>Медицинская помощь, предоставляемая в рамках базовой программы ОМС застрахованным лицам (дополнительное финансовое обеспечение):</t>
  </si>
  <si>
    <t>55 + 56 + 60 + 63 + 64</t>
  </si>
  <si>
    <t>54</t>
  </si>
  <si>
    <t>55</t>
  </si>
  <si>
    <t>57 + 58</t>
  </si>
  <si>
    <t>56</t>
  </si>
  <si>
    <t>57.1 + 57.2 + 57.3 + 57.4</t>
  </si>
  <si>
    <t>57</t>
  </si>
  <si>
    <t>53.1.1 + 53.1.2 + 53.1.3</t>
  </si>
  <si>
    <t>57.1</t>
  </si>
  <si>
    <t>57.1.1</t>
  </si>
  <si>
    <t>57.1.2</t>
  </si>
  <si>
    <t>57.1.2.1</t>
  </si>
  <si>
    <t>57.1.3</t>
  </si>
  <si>
    <t>57.2</t>
  </si>
  <si>
    <t>57.3</t>
  </si>
  <si>
    <t>57.3.1</t>
  </si>
  <si>
    <t>57.3.2</t>
  </si>
  <si>
    <t>57.3.3</t>
  </si>
  <si>
    <t>57.3.4</t>
  </si>
  <si>
    <t>57.3.5</t>
  </si>
  <si>
    <t>57.3.6</t>
  </si>
  <si>
    <t>57.3.7</t>
  </si>
  <si>
    <t>57.3.8</t>
  </si>
  <si>
    <t>57.4</t>
  </si>
  <si>
    <t>58</t>
  </si>
  <si>
    <t>58.1</t>
  </si>
  <si>
    <t>58.2</t>
  </si>
  <si>
    <t>2.2.3</t>
  </si>
  <si>
    <t>58.3</t>
  </si>
  <si>
    <t>58 + 61</t>
  </si>
  <si>
    <t>59</t>
  </si>
  <si>
    <t>58.1 + 61.1</t>
  </si>
  <si>
    <t>59.1</t>
  </si>
  <si>
    <t>для медицинской помощи по профилю «онкология»</t>
  </si>
  <si>
    <t>58.2 + 61.2</t>
  </si>
  <si>
    <t>59.2</t>
  </si>
  <si>
    <t>58.3 + 61.3</t>
  </si>
  <si>
    <t>59.3</t>
  </si>
  <si>
    <t>61 + 62</t>
  </si>
  <si>
    <t>60</t>
  </si>
  <si>
    <t>61</t>
  </si>
  <si>
    <t>61.1</t>
  </si>
  <si>
    <t>61.2</t>
  </si>
  <si>
    <t>61.3</t>
  </si>
  <si>
    <t>62</t>
  </si>
  <si>
    <t>62.1</t>
  </si>
  <si>
    <t>62.2</t>
  </si>
  <si>
    <t>4.2.3</t>
  </si>
  <si>
    <t>62.3</t>
  </si>
  <si>
    <t>63</t>
  </si>
  <si>
    <t>63.1</t>
  </si>
  <si>
    <t>63.2</t>
  </si>
  <si>
    <t>63.3</t>
  </si>
  <si>
    <t>64</t>
  </si>
  <si>
    <t>Свод ТФОМС Мурманской области</t>
  </si>
</sst>
</file>

<file path=xl/styles.xml><?xml version="1.0" encoding="utf-8"?>
<styleSheet xmlns="http://schemas.openxmlformats.org/spreadsheetml/2006/main">
  <numFmts count="4">
    <numFmt numFmtId="164" formatCode="#,##0_ ;\-#,##0\ "/>
    <numFmt numFmtId="165" formatCode="0.0%"/>
    <numFmt numFmtId="166" formatCode="#,##0.00_ ;\-#,##0.00\ "/>
    <numFmt numFmtId="167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i/>
      <sz val="14"/>
      <name val="Cambria"/>
      <family val="1"/>
      <charset val="204"/>
    </font>
    <font>
      <sz val="14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i/>
      <sz val="14"/>
      <color theme="1"/>
      <name val="Cambria"/>
      <family val="1"/>
      <charset val="204"/>
    </font>
    <font>
      <i/>
      <sz val="14"/>
      <color theme="1"/>
      <name val="Cambria"/>
      <family val="1"/>
      <charset val="204"/>
      <scheme val="major"/>
    </font>
    <font>
      <i/>
      <sz val="14"/>
      <name val="Cambria"/>
      <family val="1"/>
      <charset val="204"/>
    </font>
    <font>
      <b/>
      <sz val="14"/>
      <color rgb="FF000000"/>
      <name val="Cambria"/>
      <family val="1"/>
      <charset val="204"/>
    </font>
    <font>
      <sz val="14"/>
      <color rgb="FF000000"/>
      <name val="Cambria"/>
      <family val="1"/>
      <charset val="204"/>
    </font>
    <font>
      <sz val="14"/>
      <color rgb="FF000000"/>
      <name val="Cambria"/>
      <family val="1"/>
      <charset val="204"/>
      <scheme val="major"/>
    </font>
    <font>
      <sz val="16"/>
      <name val="Cambria"/>
      <family val="1"/>
      <charset val="204"/>
    </font>
    <font>
      <b/>
      <sz val="16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4" fontId="2" fillId="0" borderId="4" xfId="2" applyNumberFormat="1" applyFont="1" applyFill="1" applyBorder="1" applyAlignment="1" applyProtection="1">
      <alignment horizontal="center" vertical="center"/>
      <protection locked="0"/>
    </xf>
    <xf numFmtId="166" fontId="2" fillId="2" borderId="4" xfId="2" applyNumberFormat="1" applyFont="1" applyFill="1" applyBorder="1" applyAlignment="1" applyProtection="1">
      <alignment horizontal="center" vertical="center"/>
    </xf>
    <xf numFmtId="164" fontId="2" fillId="2" borderId="4" xfId="2" applyNumberFormat="1" applyFont="1" applyFill="1" applyBorder="1" applyAlignment="1" applyProtection="1">
      <alignment horizontal="center" vertical="center"/>
    </xf>
    <xf numFmtId="165" fontId="2" fillId="0" borderId="4" xfId="2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164" fontId="2" fillId="0" borderId="4" xfId="2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>
      <alignment vertical="center"/>
    </xf>
    <xf numFmtId="165" fontId="3" fillId="0" borderId="4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4" borderId="4" xfId="1" applyFont="1" applyFill="1" applyBorder="1" applyAlignment="1" applyProtection="1">
      <alignment horizontal="left" vertical="center"/>
      <protection locked="0"/>
    </xf>
    <xf numFmtId="0" fontId="3" fillId="4" borderId="4" xfId="1" applyFont="1" applyFill="1" applyBorder="1" applyAlignment="1" applyProtection="1">
      <alignment vertical="center" wrapText="1"/>
      <protection locked="0"/>
    </xf>
    <xf numFmtId="0" fontId="3" fillId="4" borderId="4" xfId="1" applyFont="1" applyFill="1" applyBorder="1" applyAlignment="1" applyProtection="1">
      <alignment vertical="center" textRotation="90" wrapText="1"/>
      <protection locked="0"/>
    </xf>
    <xf numFmtId="0" fontId="3" fillId="4" borderId="4" xfId="1" applyFont="1" applyFill="1" applyBorder="1" applyAlignment="1" applyProtection="1">
      <alignment horizontal="center" vertical="center" wrapText="1"/>
      <protection locked="0"/>
    </xf>
    <xf numFmtId="49" fontId="2" fillId="4" borderId="7" xfId="1" applyNumberFormat="1" applyFont="1" applyFill="1" applyBorder="1" applyAlignment="1" applyProtection="1">
      <alignment horizontal="center" vertical="center"/>
      <protection locked="0"/>
    </xf>
    <xf numFmtId="164" fontId="3" fillId="4" borderId="4" xfId="2" applyNumberFormat="1" applyFont="1" applyFill="1" applyBorder="1" applyAlignment="1" applyProtection="1">
      <alignment horizontal="center" vertical="center"/>
      <protection locked="0"/>
    </xf>
    <xf numFmtId="4" fontId="3" fillId="4" borderId="4" xfId="1" applyNumberFormat="1" applyFont="1" applyFill="1" applyBorder="1" applyAlignment="1" applyProtection="1">
      <alignment horizontal="center" vertical="center"/>
      <protection locked="0"/>
    </xf>
    <xf numFmtId="4" fontId="3" fillId="4" borderId="4" xfId="2" applyNumberFormat="1" applyFont="1" applyFill="1" applyBorder="1" applyAlignment="1" applyProtection="1">
      <alignment horizontal="center" vertical="center"/>
      <protection locked="0"/>
    </xf>
    <xf numFmtId="165" fontId="3" fillId="4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4" xfId="1" applyNumberFormat="1" applyFont="1" applyFill="1" applyBorder="1" applyAlignment="1" applyProtection="1">
      <alignment horizontal="left" vertical="center"/>
      <protection locked="0"/>
    </xf>
    <xf numFmtId="49" fontId="3" fillId="0" borderId="4" xfId="1" applyNumberFormat="1" applyFont="1" applyFill="1" applyBorder="1" applyAlignment="1" applyProtection="1">
      <alignment vertical="center" wrapText="1"/>
      <protection locked="0"/>
    </xf>
    <xf numFmtId="0" fontId="3" fillId="0" borderId="4" xfId="1" applyFont="1" applyFill="1" applyBorder="1" applyAlignment="1" applyProtection="1">
      <alignment vertical="center" textRotation="90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vertical="center"/>
    </xf>
    <xf numFmtId="0" fontId="5" fillId="5" borderId="4" xfId="0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3" fontId="2" fillId="0" borderId="4" xfId="2" applyNumberFormat="1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2" fillId="3" borderId="8" xfId="1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>
      <alignment vertical="center"/>
    </xf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12" fillId="3" borderId="8" xfId="1" applyNumberFormat="1" applyFont="1" applyFill="1" applyBorder="1" applyAlignment="1" applyProtection="1">
      <alignment horizontal="center" vertical="center"/>
      <protection locked="0"/>
    </xf>
    <xf numFmtId="0" fontId="12" fillId="3" borderId="4" xfId="1" applyFont="1" applyFill="1" applyBorder="1" applyAlignment="1" applyProtection="1">
      <alignment horizontal="center" vertical="center" wrapText="1"/>
      <protection locked="0"/>
    </xf>
    <xf numFmtId="4" fontId="12" fillId="0" borderId="4" xfId="2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4" xfId="2" applyNumberFormat="1" applyFont="1" applyFill="1" applyBorder="1" applyAlignment="1" applyProtection="1">
      <alignment horizontal="center" vertical="center"/>
      <protection locked="0"/>
    </xf>
    <xf numFmtId="4" fontId="2" fillId="0" borderId="14" xfId="2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 applyProtection="1">
      <alignment horizontal="center" vertical="center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164" fontId="3" fillId="0" borderId="8" xfId="2" applyNumberFormat="1" applyFont="1" applyFill="1" applyBorder="1" applyAlignment="1" applyProtection="1">
      <alignment horizontal="center" vertical="center"/>
      <protection locked="0"/>
    </xf>
    <xf numFmtId="164" fontId="2" fillId="0" borderId="8" xfId="2" applyNumberFormat="1" applyFont="1" applyFill="1" applyBorder="1" applyAlignment="1" applyProtection="1">
      <alignment horizontal="center" vertical="center"/>
      <protection locked="0"/>
    </xf>
    <xf numFmtId="4" fontId="2" fillId="0" borderId="8" xfId="2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49" fontId="5" fillId="5" borderId="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49" fontId="3" fillId="0" borderId="4" xfId="1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49" fontId="2" fillId="0" borderId="4" xfId="1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>
      <alignment horizontal="center" vertical="center" wrapText="1"/>
    </xf>
    <xf numFmtId="166" fontId="2" fillId="0" borderId="4" xfId="2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49" fontId="3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1" applyNumberFormat="1" applyFont="1" applyFill="1" applyBorder="1" applyAlignment="1" applyProtection="1">
      <alignment horizontal="left" vertical="center" textRotation="90" wrapText="1"/>
      <protection locked="0"/>
    </xf>
    <xf numFmtId="49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2" fillId="0" borderId="4" xfId="1" applyNumberFormat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4" fontId="2" fillId="5" borderId="4" xfId="1" applyNumberFormat="1" applyFont="1" applyFill="1" applyBorder="1" applyAlignment="1" applyProtection="1">
      <alignment horizontal="center" vertical="center"/>
      <protection locked="0"/>
    </xf>
    <xf numFmtId="49" fontId="3" fillId="4" borderId="4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Font="1" applyFill="1" applyBorder="1" applyAlignment="1" applyProtection="1">
      <alignment vertical="center" wrapText="1"/>
      <protection locked="0"/>
    </xf>
    <xf numFmtId="0" fontId="3" fillId="4" borderId="8" xfId="1" applyFont="1" applyFill="1" applyBorder="1" applyAlignment="1" applyProtection="1">
      <alignment horizontal="center" vertical="center" wrapText="1"/>
      <protection locked="0"/>
    </xf>
    <xf numFmtId="49" fontId="2" fillId="4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3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textRotation="90" wrapText="1"/>
    </xf>
    <xf numFmtId="4" fontId="2" fillId="5" borderId="4" xfId="2" applyNumberFormat="1" applyFont="1" applyFill="1" applyBorder="1" applyAlignment="1" applyProtection="1">
      <alignment horizontal="center" vertical="center"/>
      <protection locked="0"/>
    </xf>
    <xf numFmtId="49" fontId="2" fillId="0" borderId="12" xfId="1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left" vertical="center"/>
      <protection locked="0"/>
    </xf>
    <xf numFmtId="49" fontId="3" fillId="4" borderId="6" xfId="1" applyNumberFormat="1" applyFont="1" applyFill="1" applyBorder="1" applyAlignment="1" applyProtection="1">
      <alignment horizontal="left" vertical="center"/>
      <protection locked="0"/>
    </xf>
    <xf numFmtId="49" fontId="3" fillId="4" borderId="4" xfId="1" applyNumberFormat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horizontal="center" vertical="center"/>
      <protection locked="0"/>
    </xf>
    <xf numFmtId="0" fontId="3" fillId="5" borderId="8" xfId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vertical="center"/>
    </xf>
    <xf numFmtId="0" fontId="2" fillId="3" borderId="10" xfId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vertical="center" wrapText="1"/>
    </xf>
    <xf numFmtId="4" fontId="3" fillId="5" borderId="4" xfId="2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vertical="center" wrapText="1"/>
    </xf>
    <xf numFmtId="164" fontId="2" fillId="5" borderId="8" xfId="2" applyNumberFormat="1" applyFont="1" applyFill="1" applyBorder="1" applyAlignment="1" applyProtection="1">
      <alignment horizontal="center" vertical="center"/>
      <protection locked="0"/>
    </xf>
    <xf numFmtId="4" fontId="2" fillId="5" borderId="8" xfId="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1" fontId="2" fillId="0" borderId="0" xfId="1" applyNumberFormat="1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14" fontId="17" fillId="0" borderId="0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8" xfId="1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3" fillId="0" borderId="4" xfId="1" applyFont="1" applyFill="1" applyBorder="1" applyAlignment="1" applyProtection="1">
      <alignment horizontal="left" vertical="center"/>
      <protection locked="0"/>
    </xf>
    <xf numFmtId="49" fontId="3" fillId="0" borderId="7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5" borderId="6" xfId="1" applyFont="1" applyFill="1" applyBorder="1" applyAlignment="1" applyProtection="1">
      <alignment horizontal="center" vertical="center" textRotation="90" wrapText="1"/>
      <protection locked="0"/>
    </xf>
    <xf numFmtId="0" fontId="3" fillId="5" borderId="12" xfId="1" applyFont="1" applyFill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3" fillId="5" borderId="10" xfId="1" applyFont="1" applyFill="1" applyBorder="1" applyAlignment="1" applyProtection="1">
      <alignment horizontal="center" vertical="center" textRotation="90" wrapText="1"/>
      <protection locked="0"/>
    </xf>
    <xf numFmtId="0" fontId="11" fillId="3" borderId="4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textRotation="90"/>
    </xf>
    <xf numFmtId="0" fontId="8" fillId="5" borderId="6" xfId="0" applyFont="1" applyFill="1" applyBorder="1" applyAlignment="1">
      <alignment horizontal="center" vertical="center" textRotation="90" wrapText="1"/>
    </xf>
    <xf numFmtId="0" fontId="8" fillId="5" borderId="10" xfId="0" applyFont="1" applyFill="1" applyBorder="1" applyAlignment="1">
      <alignment horizontal="center" vertical="center" textRotation="90" wrapText="1"/>
    </xf>
    <xf numFmtId="0" fontId="8" fillId="5" borderId="12" xfId="0" applyFont="1" applyFill="1" applyBorder="1" applyAlignment="1">
      <alignment horizontal="center" vertical="center" textRotation="90" wrapText="1"/>
    </xf>
    <xf numFmtId="0" fontId="5" fillId="5" borderId="6" xfId="0" applyFont="1" applyFill="1" applyBorder="1" applyAlignment="1">
      <alignment horizontal="center" vertical="center" textRotation="90" wrapText="1"/>
    </xf>
    <xf numFmtId="0" fontId="5" fillId="5" borderId="10" xfId="0" applyFont="1" applyFill="1" applyBorder="1" applyAlignment="1">
      <alignment horizontal="center" vertical="center" textRotation="90" wrapText="1"/>
    </xf>
    <xf numFmtId="0" fontId="5" fillId="5" borderId="12" xfId="0" applyFont="1" applyFill="1" applyBorder="1" applyAlignment="1">
      <alignment horizontal="center" vertical="center" textRotation="90" wrapText="1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14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1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1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center"/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0"/>
  <sheetViews>
    <sheetView tabSelected="1" zoomScale="70" zoomScaleNormal="70" workbookViewId="0">
      <pane xSplit="6" ySplit="9" topLeftCell="M10" activePane="bottomRight" state="frozen"/>
      <selection pane="topRight" activeCell="G1" sqref="G1"/>
      <selection pane="bottomLeft" activeCell="A10" sqref="A10"/>
      <selection pane="bottomRight" activeCell="R10" sqref="R10"/>
    </sheetView>
  </sheetViews>
  <sheetFormatPr defaultColWidth="9.140625" defaultRowHeight="18"/>
  <cols>
    <col min="1" max="1" width="9.5703125" style="8" customWidth="1"/>
    <col min="2" max="2" width="65.5703125" style="8" customWidth="1"/>
    <col min="3" max="3" width="7.140625" style="8" customWidth="1"/>
    <col min="4" max="4" width="26.140625" style="8" customWidth="1"/>
    <col min="5" max="5" width="11.7109375" style="8" customWidth="1"/>
    <col min="6" max="6" width="28.140625" style="1" customWidth="1"/>
    <col min="7" max="7" width="17.5703125" style="133" customWidth="1"/>
    <col min="8" max="8" width="19.5703125" style="133" customWidth="1"/>
    <col min="9" max="9" width="25.5703125" style="133" customWidth="1"/>
    <col min="10" max="11" width="22" style="133" customWidth="1"/>
    <col min="12" max="12" width="28.140625" style="133" customWidth="1"/>
    <col min="13" max="13" width="17.5703125" style="133" customWidth="1"/>
    <col min="14" max="14" width="20.28515625" style="133" customWidth="1"/>
    <col min="15" max="15" width="26.7109375" style="133" customWidth="1"/>
    <col min="16" max="16" width="15.7109375" style="8" bestFit="1" customWidth="1"/>
    <col min="17" max="17" width="16.140625" style="8" customWidth="1"/>
    <col min="18" max="18" width="25.7109375" style="8" customWidth="1"/>
    <col min="19" max="19" width="17.5703125" style="8" customWidth="1"/>
    <col min="20" max="203" width="9.140625" style="8" customWidth="1"/>
    <col min="204" max="255" width="9.140625" style="18"/>
    <col min="256" max="16384" width="9.140625" style="33"/>
  </cols>
  <sheetData>
    <row r="1" spans="1:19" s="1" customFormat="1" ht="28.5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s="1" customFormat="1" ht="24" customHeight="1">
      <c r="A2" s="134"/>
      <c r="B2" s="134"/>
      <c r="C2" s="134"/>
      <c r="D2" s="134"/>
      <c r="E2" s="134"/>
      <c r="F2" s="134"/>
      <c r="G2" s="135" t="s">
        <v>1</v>
      </c>
      <c r="H2" s="197">
        <v>45200</v>
      </c>
      <c r="I2" s="197"/>
      <c r="J2" s="136"/>
      <c r="K2" s="136"/>
      <c r="L2" s="136"/>
      <c r="M2" s="134"/>
      <c r="N2" s="134"/>
      <c r="O2" s="137"/>
      <c r="P2" s="134"/>
      <c r="Q2" s="134"/>
      <c r="R2" s="134"/>
      <c r="S2" s="134"/>
    </row>
    <row r="3" spans="1:19" s="2" customFormat="1" ht="28.5" customHeight="1">
      <c r="A3" s="198" t="s">
        <v>366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3" customFormat="1" ht="13.5" customHeight="1">
      <c r="A4" s="199" t="s">
        <v>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3" customFormat="1" ht="16.5" customHeight="1">
      <c r="A5" s="201" t="s">
        <v>3</v>
      </c>
      <c r="B5" s="200" t="s">
        <v>4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</row>
    <row r="6" spans="1:19" s="4" customFormat="1" ht="55.5" customHeight="1">
      <c r="A6" s="202"/>
      <c r="B6" s="208" t="s">
        <v>5</v>
      </c>
      <c r="C6" s="201"/>
      <c r="D6" s="201"/>
      <c r="E6" s="207" t="s">
        <v>6</v>
      </c>
      <c r="F6" s="191" t="s">
        <v>7</v>
      </c>
      <c r="G6" s="204" t="s">
        <v>8</v>
      </c>
      <c r="H6" s="205"/>
      <c r="I6" s="205"/>
      <c r="J6" s="204" t="s">
        <v>9</v>
      </c>
      <c r="K6" s="205"/>
      <c r="L6" s="206"/>
      <c r="M6" s="204" t="s">
        <v>10</v>
      </c>
      <c r="N6" s="205"/>
      <c r="O6" s="205"/>
      <c r="P6" s="211" t="s">
        <v>11</v>
      </c>
      <c r="Q6" s="211"/>
      <c r="R6" s="211"/>
      <c r="S6" s="211"/>
    </row>
    <row r="7" spans="1:19" s="4" customFormat="1" ht="40.5" customHeight="1">
      <c r="A7" s="202"/>
      <c r="B7" s="209"/>
      <c r="C7" s="202"/>
      <c r="D7" s="202"/>
      <c r="E7" s="207"/>
      <c r="F7" s="212"/>
      <c r="G7" s="191" t="s">
        <v>12</v>
      </c>
      <c r="H7" s="191" t="s">
        <v>13</v>
      </c>
      <c r="I7" s="191" t="s">
        <v>14</v>
      </c>
      <c r="J7" s="191" t="s">
        <v>12</v>
      </c>
      <c r="K7" s="191" t="s">
        <v>13</v>
      </c>
      <c r="L7" s="191" t="s">
        <v>14</v>
      </c>
      <c r="M7" s="191" t="s">
        <v>12</v>
      </c>
      <c r="N7" s="191" t="s">
        <v>13</v>
      </c>
      <c r="O7" s="191" t="s">
        <v>14</v>
      </c>
      <c r="P7" s="190" t="s">
        <v>12</v>
      </c>
      <c r="Q7" s="190"/>
      <c r="R7" s="190" t="s">
        <v>15</v>
      </c>
      <c r="S7" s="213"/>
    </row>
    <row r="8" spans="1:19" s="4" customFormat="1" ht="46.5" customHeight="1">
      <c r="A8" s="203"/>
      <c r="B8" s="210"/>
      <c r="C8" s="203"/>
      <c r="D8" s="203"/>
      <c r="E8" s="207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5" t="s">
        <v>16</v>
      </c>
      <c r="Q8" s="5" t="s">
        <v>17</v>
      </c>
      <c r="R8" s="5" t="s">
        <v>16</v>
      </c>
      <c r="S8" s="5" t="s">
        <v>17</v>
      </c>
    </row>
    <row r="9" spans="1:19" s="8" customFormat="1" ht="18.75" customHeight="1">
      <c r="A9" s="6">
        <v>1</v>
      </c>
      <c r="B9" s="193">
        <v>2</v>
      </c>
      <c r="C9" s="194"/>
      <c r="D9" s="195"/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18</v>
      </c>
      <c r="Q9" s="7">
        <v>19</v>
      </c>
      <c r="R9" s="7">
        <v>20</v>
      </c>
      <c r="S9" s="6">
        <v>21</v>
      </c>
    </row>
    <row r="10" spans="1:19" s="9" customFormat="1" ht="50.1" customHeight="1">
      <c r="A10" s="34" t="s">
        <v>38</v>
      </c>
      <c r="B10" s="35" t="s">
        <v>39</v>
      </c>
      <c r="C10" s="36" t="s">
        <v>25</v>
      </c>
      <c r="D10" s="37" t="s">
        <v>40</v>
      </c>
      <c r="E10" s="38" t="s">
        <v>41</v>
      </c>
      <c r="F10" s="39" t="s">
        <v>18</v>
      </c>
      <c r="G10" s="39" t="s">
        <v>18</v>
      </c>
      <c r="H10" s="39" t="s">
        <v>18</v>
      </c>
      <c r="I10" s="40">
        <f>I11+I12+I38+I47+I53+I57+I60</f>
        <v>21304118068.73</v>
      </c>
      <c r="J10" s="39" t="s">
        <v>18</v>
      </c>
      <c r="K10" s="39" t="s">
        <v>18</v>
      </c>
      <c r="L10" s="40">
        <f>L11+L12+L38+L47+L53+L57</f>
        <v>14112847890.970001</v>
      </c>
      <c r="M10" s="39" t="s">
        <v>18</v>
      </c>
      <c r="N10" s="39" t="s">
        <v>18</v>
      </c>
      <c r="O10" s="40">
        <f>O11+O12+O38+O47+O53+O57+O60</f>
        <v>13545312406.530012</v>
      </c>
      <c r="P10" s="39" t="s">
        <v>18</v>
      </c>
      <c r="Q10" s="39" t="s">
        <v>18</v>
      </c>
      <c r="R10" s="40">
        <f>I10-O10</f>
        <v>7758805662.1999874</v>
      </c>
      <c r="S10" s="42">
        <f>IF(I10&lt;&gt;0,O10/I10,0)</f>
        <v>0.63580723514726034</v>
      </c>
    </row>
    <row r="11" spans="1:19" s="9" customFormat="1" ht="50.1" customHeight="1">
      <c r="A11" s="43">
        <v>1</v>
      </c>
      <c r="B11" s="44" t="s">
        <v>42</v>
      </c>
      <c r="C11" s="45" t="s">
        <v>25</v>
      </c>
      <c r="D11" s="46" t="s">
        <v>43</v>
      </c>
      <c r="E11" s="47" t="s">
        <v>44</v>
      </c>
      <c r="F11" s="10" t="s">
        <v>19</v>
      </c>
      <c r="G11" s="25">
        <f>G63+G105+G130</f>
        <v>208655</v>
      </c>
      <c r="H11" s="16">
        <f>IF(G11&lt;&gt;0,I11/G11,0)</f>
        <v>6120.6482471064674</v>
      </c>
      <c r="I11" s="16">
        <f>I63+I105+I130</f>
        <v>1277103860</v>
      </c>
      <c r="J11" s="25">
        <f>J63+J105+J130</f>
        <v>125931</v>
      </c>
      <c r="K11" s="16">
        <f>IF(J11&lt;&gt;0,L11/J11,0)</f>
        <v>7628.4142444672088</v>
      </c>
      <c r="L11" s="16">
        <f>L63+L105+L130</f>
        <v>960653834.22000003</v>
      </c>
      <c r="M11" s="25">
        <f>M63+M105+M130</f>
        <v>125931</v>
      </c>
      <c r="N11" s="16">
        <f>IF(M11&lt;&gt;0,O11/M11,0)</f>
        <v>7190.182269258562</v>
      </c>
      <c r="O11" s="16">
        <f>O63+O105+O130</f>
        <v>905466843.35000002</v>
      </c>
      <c r="P11" s="16">
        <f>G11-M11</f>
        <v>82724</v>
      </c>
      <c r="Q11" s="32">
        <f>IF(G11&lt;&gt;0,M11/G11,0)</f>
        <v>0.60353693896623617</v>
      </c>
      <c r="R11" s="16">
        <f>I11-O11</f>
        <v>371637016.64999998</v>
      </c>
      <c r="S11" s="32">
        <f>IF(I11&lt;&gt;0,O11/I11,0)</f>
        <v>0.70900016178010772</v>
      </c>
    </row>
    <row r="12" spans="1:19" s="9" customFormat="1" ht="24.95" customHeight="1">
      <c r="A12" s="43" t="s">
        <v>45</v>
      </c>
      <c r="B12" s="48" t="s">
        <v>46</v>
      </c>
      <c r="C12" s="45" t="s">
        <v>25</v>
      </c>
      <c r="D12" s="49" t="s">
        <v>47</v>
      </c>
      <c r="E12" s="47" t="s">
        <v>48</v>
      </c>
      <c r="F12" s="25" t="s">
        <v>18</v>
      </c>
      <c r="G12" s="25" t="s">
        <v>18</v>
      </c>
      <c r="H12" s="25" t="s">
        <v>18</v>
      </c>
      <c r="I12" s="16">
        <f>I13+I30</f>
        <v>8466809694.9200001</v>
      </c>
      <c r="J12" s="25" t="s">
        <v>18</v>
      </c>
      <c r="K12" s="25" t="s">
        <v>18</v>
      </c>
      <c r="L12" s="16">
        <f>L13+L30</f>
        <v>5386407744.5199995</v>
      </c>
      <c r="M12" s="25" t="s">
        <v>18</v>
      </c>
      <c r="N12" s="25" t="s">
        <v>18</v>
      </c>
      <c r="O12" s="16">
        <f>O13+O30</f>
        <v>4940844170.6199999</v>
      </c>
      <c r="P12" s="20" t="s">
        <v>18</v>
      </c>
      <c r="Q12" s="20" t="s">
        <v>18</v>
      </c>
      <c r="R12" s="11">
        <f>I12-O12</f>
        <v>3525965524.3000002</v>
      </c>
      <c r="S12" s="14">
        <f>IF(I12&lt;&gt;0,O12/I12,0)</f>
        <v>0.58355441407694053</v>
      </c>
    </row>
    <row r="13" spans="1:19" s="9" customFormat="1" ht="33.950000000000003" customHeight="1">
      <c r="A13" s="31" t="s">
        <v>49</v>
      </c>
      <c r="B13" s="50" t="s">
        <v>50</v>
      </c>
      <c r="C13" s="166" t="s">
        <v>25</v>
      </c>
      <c r="D13" s="51" t="s">
        <v>51</v>
      </c>
      <c r="E13" s="52" t="s">
        <v>52</v>
      </c>
      <c r="F13" s="17" t="s">
        <v>53</v>
      </c>
      <c r="G13" s="25" t="s">
        <v>18</v>
      </c>
      <c r="H13" s="25" t="s">
        <v>18</v>
      </c>
      <c r="I13" s="11">
        <f>I14+I19+I20+I29</f>
        <v>7927432220</v>
      </c>
      <c r="J13" s="25" t="s">
        <v>18</v>
      </c>
      <c r="K13" s="25" t="s">
        <v>18</v>
      </c>
      <c r="L13" s="11">
        <f>L14+L19+L20+L29</f>
        <v>5076478398.7999992</v>
      </c>
      <c r="M13" s="25" t="s">
        <v>18</v>
      </c>
      <c r="N13" s="25" t="s">
        <v>18</v>
      </c>
      <c r="O13" s="11">
        <f>O14+O19+O20+O29</f>
        <v>4706645991.4099998</v>
      </c>
      <c r="P13" s="20" t="s">
        <v>18</v>
      </c>
      <c r="Q13" s="20" t="s">
        <v>18</v>
      </c>
      <c r="R13" s="11">
        <f>I13-O13</f>
        <v>3220786228.5900002</v>
      </c>
      <c r="S13" s="14">
        <f>IF(I13&lt;&gt;0,O13/I13,0)</f>
        <v>0.5937163334598653</v>
      </c>
    </row>
    <row r="14" spans="1:19" s="9" customFormat="1" ht="45.75" customHeight="1">
      <c r="A14" s="31" t="s">
        <v>54</v>
      </c>
      <c r="B14" s="53" t="s">
        <v>55</v>
      </c>
      <c r="C14" s="167"/>
      <c r="D14" s="54" t="s">
        <v>56</v>
      </c>
      <c r="E14" s="52" t="s">
        <v>57</v>
      </c>
      <c r="F14" s="17" t="s">
        <v>53</v>
      </c>
      <c r="G14" s="55">
        <f>G15+G16+G18</f>
        <v>2025408</v>
      </c>
      <c r="H14" s="11">
        <f t="shared" ref="H14:H37" si="0">IF(G14&lt;&gt;0,I14/G14,0)</f>
        <v>1196.1444508958195</v>
      </c>
      <c r="I14" s="11">
        <f>I15+I16+I18</f>
        <v>2422680540</v>
      </c>
      <c r="J14" s="55">
        <f>J15+J16+J18</f>
        <v>2050567</v>
      </c>
      <c r="K14" s="11">
        <f t="shared" ref="K14:K20" si="1">IF(J14&lt;&gt;0,L14/J14,0)</f>
        <v>1133.5370442467863</v>
      </c>
      <c r="L14" s="11">
        <f>L15+L16+L18</f>
        <v>2324393656.21</v>
      </c>
      <c r="M14" s="55">
        <f>M15+M16+M18</f>
        <v>2050567</v>
      </c>
      <c r="N14" s="11">
        <f t="shared" ref="N14:N20" si="2">IF(M14&lt;&gt;0,O14/M14,0)</f>
        <v>1073.6285067203364</v>
      </c>
      <c r="O14" s="11">
        <f>O15+O16+O18</f>
        <v>2201547186.1399999</v>
      </c>
      <c r="P14" s="11">
        <f>G14-M14</f>
        <v>-25159</v>
      </c>
      <c r="Q14" s="14">
        <f>IF(G14&lt;&gt;0,M14/G14,0)</f>
        <v>1.0124216947893956</v>
      </c>
      <c r="R14" s="11">
        <f>I14-O14</f>
        <v>221133353.86000013</v>
      </c>
      <c r="S14" s="14">
        <f>IF(I14&lt;&gt;0,O14/I14,0)</f>
        <v>0.90872368427906713</v>
      </c>
    </row>
    <row r="15" spans="1:19" s="9" customFormat="1" ht="33.950000000000003" customHeight="1">
      <c r="A15" s="31"/>
      <c r="B15" s="56" t="s">
        <v>58</v>
      </c>
      <c r="C15" s="167"/>
      <c r="D15" s="57" t="s">
        <v>59</v>
      </c>
      <c r="E15" s="58" t="s">
        <v>60</v>
      </c>
      <c r="F15" s="19" t="s">
        <v>61</v>
      </c>
      <c r="G15" s="20">
        <f>G67+G134</f>
        <v>186349</v>
      </c>
      <c r="H15" s="11">
        <f t="shared" si="0"/>
        <v>3533.039994848376</v>
      </c>
      <c r="I15" s="11">
        <f>I67+I134</f>
        <v>658378470</v>
      </c>
      <c r="J15" s="20">
        <f>J67+J134</f>
        <v>114131</v>
      </c>
      <c r="K15" s="11">
        <f t="shared" si="1"/>
        <v>2498.041820364318</v>
      </c>
      <c r="L15" s="11">
        <f t="shared" ref="L15:M17" si="3">L67+L134</f>
        <v>285104011</v>
      </c>
      <c r="M15" s="20">
        <f t="shared" si="3"/>
        <v>114131</v>
      </c>
      <c r="N15" s="11">
        <f t="shared" si="2"/>
        <v>2498.0419079829321</v>
      </c>
      <c r="O15" s="11">
        <f>O67+O134</f>
        <v>285104021</v>
      </c>
      <c r="P15" s="11">
        <f>G15-M15</f>
        <v>72218</v>
      </c>
      <c r="Q15" s="14">
        <f>IF(G15&lt;&gt;0,M15/G15,0)</f>
        <v>0.61245834428947832</v>
      </c>
      <c r="R15" s="11">
        <f>I15-O15</f>
        <v>373274449</v>
      </c>
      <c r="S15" s="14">
        <f>IF(I15&lt;&gt;0,O15/I15,0)</f>
        <v>0.43303970890785659</v>
      </c>
    </row>
    <row r="16" spans="1:19" s="9" customFormat="1" ht="27" customHeight="1">
      <c r="A16" s="31"/>
      <c r="B16" s="56" t="s">
        <v>62</v>
      </c>
      <c r="C16" s="167"/>
      <c r="D16" s="57" t="s">
        <v>63</v>
      </c>
      <c r="E16" s="58" t="s">
        <v>64</v>
      </c>
      <c r="F16" s="19" t="s">
        <v>61</v>
      </c>
      <c r="G16" s="20">
        <f>G68+G135</f>
        <v>232533</v>
      </c>
      <c r="H16" s="11">
        <f t="shared" si="0"/>
        <v>2950.6500152666504</v>
      </c>
      <c r="I16" s="11">
        <f>I68+I135</f>
        <v>686123500</v>
      </c>
      <c r="J16" s="20">
        <f>J68+J135</f>
        <v>113671</v>
      </c>
      <c r="K16" s="11">
        <f t="shared" si="1"/>
        <v>2636.0457390187471</v>
      </c>
      <c r="L16" s="11">
        <f t="shared" si="3"/>
        <v>299641955.19999999</v>
      </c>
      <c r="M16" s="20">
        <f t="shared" si="3"/>
        <v>113671</v>
      </c>
      <c r="N16" s="11">
        <f t="shared" si="2"/>
        <v>2636.0457390187471</v>
      </c>
      <c r="O16" s="11">
        <f>O68+O135</f>
        <v>299641955.19999999</v>
      </c>
      <c r="P16" s="11">
        <f>G16-M16</f>
        <v>118862</v>
      </c>
      <c r="Q16" s="14">
        <f>IF(G16&lt;&gt;0,M16/G16,0)</f>
        <v>0.48883814340330189</v>
      </c>
      <c r="R16" s="11">
        <f>I16-O16</f>
        <v>386481544.80000001</v>
      </c>
      <c r="S16" s="14">
        <f>IF(I16&lt;&gt;0,O16/I16,0)</f>
        <v>0.43671723122732276</v>
      </c>
    </row>
    <row r="17" spans="1:19" s="65" customFormat="1" ht="24.95" customHeight="1">
      <c r="A17" s="59"/>
      <c r="B17" s="60" t="s">
        <v>65</v>
      </c>
      <c r="C17" s="167"/>
      <c r="D17" s="61" t="s">
        <v>66</v>
      </c>
      <c r="E17" s="62" t="s">
        <v>67</v>
      </c>
      <c r="F17" s="63" t="s">
        <v>61</v>
      </c>
      <c r="G17" s="20">
        <f>G69+G136</f>
        <v>53407</v>
      </c>
      <c r="H17" s="64">
        <f t="shared" si="0"/>
        <v>2017.5100642237908</v>
      </c>
      <c r="I17" s="11">
        <f>I69+I136</f>
        <v>107749160</v>
      </c>
      <c r="J17" s="20">
        <f>J69+J136</f>
        <v>31308</v>
      </c>
      <c r="K17" s="64">
        <f t="shared" si="1"/>
        <v>1147.3039542608919</v>
      </c>
      <c r="L17" s="11">
        <f t="shared" si="3"/>
        <v>35919792.200000003</v>
      </c>
      <c r="M17" s="20">
        <f t="shared" si="3"/>
        <v>31308</v>
      </c>
      <c r="N17" s="64">
        <f t="shared" si="2"/>
        <v>1147.3039542608919</v>
      </c>
      <c r="O17" s="11">
        <f>O69+O136</f>
        <v>35919792.200000003</v>
      </c>
      <c r="P17" s="11">
        <f>G17-M17</f>
        <v>22099</v>
      </c>
      <c r="Q17" s="14">
        <f>IF(G17&lt;&gt;0,M17/G17,0)</f>
        <v>0.58621529013050722</v>
      </c>
      <c r="R17" s="11">
        <f>I17-O17</f>
        <v>71829367.799999997</v>
      </c>
      <c r="S17" s="14">
        <f>IF(I17&lt;&gt;0,O17/I17,0)</f>
        <v>0.33336493945753271</v>
      </c>
    </row>
    <row r="18" spans="1:19" s="9" customFormat="1" ht="33.950000000000003" customHeight="1">
      <c r="A18" s="31"/>
      <c r="B18" s="56" t="s">
        <v>68</v>
      </c>
      <c r="C18" s="167"/>
      <c r="D18" s="57" t="s">
        <v>69</v>
      </c>
      <c r="E18" s="58" t="s">
        <v>70</v>
      </c>
      <c r="F18" s="19" t="s">
        <v>28</v>
      </c>
      <c r="G18" s="20">
        <f>G70+G109+G137</f>
        <v>1606526</v>
      </c>
      <c r="H18" s="11">
        <f t="shared" si="0"/>
        <v>671.12425818194038</v>
      </c>
      <c r="I18" s="11">
        <f>I70+I109+I137</f>
        <v>1078178570</v>
      </c>
      <c r="J18" s="20">
        <f>J70+J109+J137</f>
        <v>1822765</v>
      </c>
      <c r="K18" s="11">
        <f t="shared" si="1"/>
        <v>954.40042463510099</v>
      </c>
      <c r="L18" s="11">
        <f t="shared" ref="L18:M20" si="4">L70+L109+L137</f>
        <v>1739647690.0099998</v>
      </c>
      <c r="M18" s="20">
        <f t="shared" si="4"/>
        <v>1822765</v>
      </c>
      <c r="N18" s="11">
        <f t="shared" si="2"/>
        <v>887.00474824785408</v>
      </c>
      <c r="O18" s="11">
        <f>O70+O109+O137</f>
        <v>1616801209.9399998</v>
      </c>
      <c r="P18" s="11">
        <f>G18-M18</f>
        <v>-216239</v>
      </c>
      <c r="Q18" s="14">
        <f>IF(G18&lt;&gt;0,M18/G18,0)</f>
        <v>1.1346003737256665</v>
      </c>
      <c r="R18" s="11">
        <f>I18-O18</f>
        <v>-538622639.93999982</v>
      </c>
      <c r="S18" s="14">
        <f>IF(I18&lt;&gt;0,O18/I18,0)</f>
        <v>1.4995671913048687</v>
      </c>
    </row>
    <row r="19" spans="1:19" s="9" customFormat="1" ht="33.950000000000003" customHeight="1">
      <c r="A19" s="31" t="s">
        <v>71</v>
      </c>
      <c r="B19" s="66" t="s">
        <v>72</v>
      </c>
      <c r="C19" s="167"/>
      <c r="D19" s="67" t="s">
        <v>73</v>
      </c>
      <c r="E19" s="52" t="s">
        <v>74</v>
      </c>
      <c r="F19" s="17" t="s">
        <v>28</v>
      </c>
      <c r="G19" s="20">
        <f>G71+G110+G138</f>
        <v>378886</v>
      </c>
      <c r="H19" s="11">
        <f t="shared" si="0"/>
        <v>1432.9699962521709</v>
      </c>
      <c r="I19" s="11">
        <f>I71+I110+I138</f>
        <v>542932270</v>
      </c>
      <c r="J19" s="20">
        <f>J71+J110+J138</f>
        <v>269408</v>
      </c>
      <c r="K19" s="11">
        <f t="shared" si="1"/>
        <v>1333.0055558112601</v>
      </c>
      <c r="L19" s="11">
        <f t="shared" si="4"/>
        <v>359122360.77999997</v>
      </c>
      <c r="M19" s="20">
        <f t="shared" si="4"/>
        <v>269408</v>
      </c>
      <c r="N19" s="11">
        <f t="shared" si="2"/>
        <v>1251.5932049159635</v>
      </c>
      <c r="O19" s="11">
        <f>O71+O110+O138</f>
        <v>337189222.14999992</v>
      </c>
      <c r="P19" s="11">
        <f>G19-M19</f>
        <v>109478</v>
      </c>
      <c r="Q19" s="14">
        <f>IF(G19&lt;&gt;0,M19/G19,0)</f>
        <v>0.71105292884931093</v>
      </c>
      <c r="R19" s="11">
        <f>I19-O19</f>
        <v>205743047.85000008</v>
      </c>
      <c r="S19" s="14">
        <f>IF(I19&lt;&gt;0,O19/I19,0)</f>
        <v>0.62105209209612811</v>
      </c>
    </row>
    <row r="20" spans="1:19" s="9" customFormat="1" ht="71.25" customHeight="1">
      <c r="A20" s="31" t="s">
        <v>75</v>
      </c>
      <c r="B20" s="68" t="s">
        <v>76</v>
      </c>
      <c r="C20" s="167"/>
      <c r="D20" s="67" t="s">
        <v>77</v>
      </c>
      <c r="E20" s="52" t="s">
        <v>78</v>
      </c>
      <c r="F20" s="6" t="s">
        <v>20</v>
      </c>
      <c r="G20" s="20">
        <f>G72+G111+G139</f>
        <v>1270276</v>
      </c>
      <c r="H20" s="11">
        <f t="shared" si="0"/>
        <v>3564.7856371371263</v>
      </c>
      <c r="I20" s="11">
        <f>I72+I111+I139</f>
        <v>4528261640</v>
      </c>
      <c r="J20" s="20">
        <f>J72+J111+J139</f>
        <v>449166</v>
      </c>
      <c r="K20" s="11">
        <f t="shared" si="1"/>
        <v>5046.2479702604378</v>
      </c>
      <c r="L20" s="11">
        <f t="shared" si="4"/>
        <v>2266603015.8099999</v>
      </c>
      <c r="M20" s="20">
        <f t="shared" si="4"/>
        <v>449166</v>
      </c>
      <c r="N20" s="11">
        <f t="shared" si="2"/>
        <v>4545.2020347043199</v>
      </c>
      <c r="O20" s="11">
        <f>O72+O111+O139</f>
        <v>2041550217.1200004</v>
      </c>
      <c r="P20" s="11">
        <f>G20-M20</f>
        <v>821110</v>
      </c>
      <c r="Q20" s="14">
        <f>IF(G20&lt;&gt;0,M20/G20,0)</f>
        <v>0.35359717100850524</v>
      </c>
      <c r="R20" s="11">
        <f>I20-O20</f>
        <v>2486711422.8799996</v>
      </c>
      <c r="S20" s="14">
        <f>IF(I20&lt;&gt;0,O20/I20,0)</f>
        <v>0.45084634666118817</v>
      </c>
    </row>
    <row r="21" spans="1:19" s="9" customFormat="1" ht="33.950000000000003" customHeight="1">
      <c r="A21" s="31"/>
      <c r="B21" s="56" t="s">
        <v>79</v>
      </c>
      <c r="C21" s="167"/>
      <c r="D21" s="57" t="s">
        <v>80</v>
      </c>
      <c r="E21" s="58" t="s">
        <v>81</v>
      </c>
      <c r="F21" s="19" t="s">
        <v>28</v>
      </c>
      <c r="G21" s="20">
        <f>G73+G112+G140</f>
        <v>3497668</v>
      </c>
      <c r="H21" s="11">
        <f>IF(G21&lt;&gt;0,I20/G21,0)</f>
        <v>1294.6516478979709</v>
      </c>
      <c r="I21" s="11" t="s">
        <v>18</v>
      </c>
      <c r="J21" s="20">
        <f>J73+J112+J140</f>
        <v>1345107</v>
      </c>
      <c r="K21" s="11">
        <f>IF(J21&lt;&gt;0,L20/J21,0)</f>
        <v>1685.0726490978041</v>
      </c>
      <c r="L21" s="11" t="s">
        <v>18</v>
      </c>
      <c r="M21" s="20">
        <f>M73+M112+M140</f>
        <v>1345107</v>
      </c>
      <c r="N21" s="11">
        <f>IF(M21&lt;&gt;0,O20/M21,0)</f>
        <v>1517.7604585508814</v>
      </c>
      <c r="O21" s="11" t="s">
        <v>18</v>
      </c>
      <c r="P21" s="11">
        <f>G21-M21</f>
        <v>2152561</v>
      </c>
      <c r="Q21" s="14">
        <f>IF(G21&lt;&gt;0,M21/G21,0)</f>
        <v>0.38457252089106225</v>
      </c>
      <c r="R21" s="20" t="s">
        <v>18</v>
      </c>
      <c r="S21" s="20" t="s">
        <v>18</v>
      </c>
    </row>
    <row r="22" spans="1:19" s="9" customFormat="1" ht="24.95" customHeight="1">
      <c r="A22" s="31"/>
      <c r="B22" s="56" t="s">
        <v>82</v>
      </c>
      <c r="C22" s="167"/>
      <c r="D22" s="57" t="s">
        <v>83</v>
      </c>
      <c r="E22" s="58" t="s">
        <v>84</v>
      </c>
      <c r="F22" s="19" t="s">
        <v>85</v>
      </c>
      <c r="G22" s="20">
        <f t="shared" ref="G22:G29" si="5">G74+G141</f>
        <v>43506</v>
      </c>
      <c r="H22" s="11">
        <f t="shared" si="0"/>
        <v>5010.0549349515013</v>
      </c>
      <c r="I22" s="11">
        <f t="shared" ref="I22:I29" si="6">I74+I141</f>
        <v>217967450</v>
      </c>
      <c r="J22" s="20">
        <f t="shared" ref="J22:J29" si="7">J74+J141</f>
        <v>43094</v>
      </c>
      <c r="K22" s="11">
        <f t="shared" ref="K22:K30" si="8">IF(J22&lt;&gt;0,L22/J22,0)</f>
        <v>4179.5879936882166</v>
      </c>
      <c r="L22" s="11">
        <f t="shared" ref="L22:M29" si="9">L74+L141</f>
        <v>180115165</v>
      </c>
      <c r="M22" s="20">
        <f t="shared" si="9"/>
        <v>43094</v>
      </c>
      <c r="N22" s="11">
        <f t="shared" ref="N22:N30" si="10">IF(M22&lt;&gt;0,O22/M22,0)</f>
        <v>4179.5879936882166</v>
      </c>
      <c r="O22" s="11">
        <f t="shared" ref="O22:O29" si="11">O74+O141</f>
        <v>180115165</v>
      </c>
      <c r="P22" s="11">
        <f>G22-M22</f>
        <v>412</v>
      </c>
      <c r="Q22" s="14">
        <f>IF(G22&lt;&gt;0,M22/G22,0)</f>
        <v>0.99053004183331039</v>
      </c>
      <c r="R22" s="11">
        <f>I22-O22</f>
        <v>37852285</v>
      </c>
      <c r="S22" s="14">
        <f>IF(I22&lt;&gt;0,O22/I22,0)</f>
        <v>0.82633973558896068</v>
      </c>
    </row>
    <row r="23" spans="1:19" s="9" customFormat="1" ht="24.95" customHeight="1">
      <c r="A23" s="31"/>
      <c r="B23" s="56" t="s">
        <v>86</v>
      </c>
      <c r="C23" s="167"/>
      <c r="D23" s="57" t="s">
        <v>87</v>
      </c>
      <c r="E23" s="58" t="s">
        <v>88</v>
      </c>
      <c r="F23" s="19" t="s">
        <v>85</v>
      </c>
      <c r="G23" s="20">
        <f t="shared" si="5"/>
        <v>15168</v>
      </c>
      <c r="H23" s="11">
        <f t="shared" si="0"/>
        <v>6377.1406909282705</v>
      </c>
      <c r="I23" s="11">
        <f t="shared" si="6"/>
        <v>96728470</v>
      </c>
      <c r="J23" s="20">
        <f t="shared" si="7"/>
        <v>13849</v>
      </c>
      <c r="K23" s="11">
        <f t="shared" si="8"/>
        <v>6283.9524875442266</v>
      </c>
      <c r="L23" s="11">
        <f t="shared" si="9"/>
        <v>87026458</v>
      </c>
      <c r="M23" s="20">
        <f t="shared" si="9"/>
        <v>13849</v>
      </c>
      <c r="N23" s="11">
        <f t="shared" si="10"/>
        <v>6283.9524875442266</v>
      </c>
      <c r="O23" s="11">
        <f t="shared" si="11"/>
        <v>87026458</v>
      </c>
      <c r="P23" s="11">
        <f>G23-M23</f>
        <v>1319</v>
      </c>
      <c r="Q23" s="14">
        <f>IF(G23&lt;&gt;0,M23/G23,0)</f>
        <v>0.91304061181434604</v>
      </c>
      <c r="R23" s="11">
        <f>I23-O23</f>
        <v>9702012</v>
      </c>
      <c r="S23" s="14">
        <f>IF(I23&lt;&gt;0,O23/I23,0)</f>
        <v>0.89969848587494461</v>
      </c>
    </row>
    <row r="24" spans="1:19" s="9" customFormat="1" ht="33.950000000000003" customHeight="1">
      <c r="A24" s="31"/>
      <c r="B24" s="56" t="s">
        <v>89</v>
      </c>
      <c r="C24" s="167"/>
      <c r="D24" s="57" t="s">
        <v>90</v>
      </c>
      <c r="E24" s="58" t="s">
        <v>91</v>
      </c>
      <c r="F24" s="19" t="s">
        <v>85</v>
      </c>
      <c r="G24" s="20">
        <f t="shared" si="5"/>
        <v>63408</v>
      </c>
      <c r="H24" s="11">
        <f t="shared" si="0"/>
        <v>1011.6400138783749</v>
      </c>
      <c r="I24" s="11">
        <f t="shared" si="6"/>
        <v>64146070</v>
      </c>
      <c r="J24" s="20">
        <f t="shared" si="7"/>
        <v>34805</v>
      </c>
      <c r="K24" s="11">
        <f t="shared" si="8"/>
        <v>1012.4161758368051</v>
      </c>
      <c r="L24" s="11">
        <f t="shared" si="9"/>
        <v>35237145</v>
      </c>
      <c r="M24" s="20">
        <f t="shared" si="9"/>
        <v>34805</v>
      </c>
      <c r="N24" s="11">
        <f t="shared" si="10"/>
        <v>1012.4161758368051</v>
      </c>
      <c r="O24" s="11">
        <f t="shared" si="11"/>
        <v>35237145</v>
      </c>
      <c r="P24" s="11">
        <f>G24-M24</f>
        <v>28603</v>
      </c>
      <c r="Q24" s="14">
        <f>IF(G24&lt;&gt;0,M24/G24,0)</f>
        <v>0.54890550088316936</v>
      </c>
      <c r="R24" s="11">
        <f>I24-O24</f>
        <v>28908925</v>
      </c>
      <c r="S24" s="14">
        <f>IF(I24&lt;&gt;0,O24/I24,0)</f>
        <v>0.54932663840512752</v>
      </c>
    </row>
    <row r="25" spans="1:19" s="9" customFormat="1" ht="33.950000000000003" customHeight="1">
      <c r="A25" s="31"/>
      <c r="B25" s="56" t="s">
        <v>92</v>
      </c>
      <c r="C25" s="167"/>
      <c r="D25" s="57" t="s">
        <v>93</v>
      </c>
      <c r="E25" s="58" t="s">
        <v>94</v>
      </c>
      <c r="F25" s="19" t="s">
        <v>85</v>
      </c>
      <c r="G25" s="20">
        <f t="shared" si="5"/>
        <v>28476</v>
      </c>
      <c r="H25" s="11">
        <f t="shared" si="0"/>
        <v>1855.0228262396404</v>
      </c>
      <c r="I25" s="11">
        <f t="shared" si="6"/>
        <v>52823630</v>
      </c>
      <c r="J25" s="20">
        <f t="shared" si="7"/>
        <v>30291</v>
      </c>
      <c r="K25" s="11">
        <f t="shared" si="8"/>
        <v>1699.6292628173385</v>
      </c>
      <c r="L25" s="11">
        <f t="shared" si="9"/>
        <v>51483470</v>
      </c>
      <c r="M25" s="20">
        <f t="shared" si="9"/>
        <v>30291</v>
      </c>
      <c r="N25" s="11">
        <f t="shared" si="10"/>
        <v>1657.8874913340596</v>
      </c>
      <c r="O25" s="11">
        <f t="shared" si="11"/>
        <v>50219070</v>
      </c>
      <c r="P25" s="11">
        <f>G25-M25</f>
        <v>-1815</v>
      </c>
      <c r="Q25" s="14">
        <f>IF(G25&lt;&gt;0,M25/G25,0)</f>
        <v>1.0637378845343448</v>
      </c>
      <c r="R25" s="11">
        <f>I25-O25</f>
        <v>2604560</v>
      </c>
      <c r="S25" s="14">
        <f>IF(I25&lt;&gt;0,O25/I25,0)</f>
        <v>0.95069327874665188</v>
      </c>
    </row>
    <row r="26" spans="1:19" s="9" customFormat="1" ht="50.1" customHeight="1">
      <c r="A26" s="31"/>
      <c r="B26" s="56" t="s">
        <v>95</v>
      </c>
      <c r="C26" s="167"/>
      <c r="D26" s="57" t="s">
        <v>96</v>
      </c>
      <c r="E26" s="58" t="s">
        <v>97</v>
      </c>
      <c r="F26" s="19" t="s">
        <v>85</v>
      </c>
      <c r="G26" s="20">
        <f t="shared" si="5"/>
        <v>683</v>
      </c>
      <c r="H26" s="11">
        <f t="shared" si="0"/>
        <v>8567.994143484626</v>
      </c>
      <c r="I26" s="11">
        <f t="shared" si="6"/>
        <v>5851940</v>
      </c>
      <c r="J26" s="20">
        <f t="shared" si="7"/>
        <v>0</v>
      </c>
      <c r="K26" s="11">
        <f t="shared" si="8"/>
        <v>0</v>
      </c>
      <c r="L26" s="11">
        <f t="shared" si="9"/>
        <v>0</v>
      </c>
      <c r="M26" s="20">
        <f t="shared" si="9"/>
        <v>0</v>
      </c>
      <c r="N26" s="11">
        <f t="shared" si="10"/>
        <v>0</v>
      </c>
      <c r="O26" s="11">
        <f t="shared" si="11"/>
        <v>0</v>
      </c>
      <c r="P26" s="11">
        <f>G26-M26</f>
        <v>683</v>
      </c>
      <c r="Q26" s="14">
        <f>IF(G26&lt;&gt;0,M26/G26,0)</f>
        <v>0</v>
      </c>
      <c r="R26" s="11">
        <f>I26-O26</f>
        <v>5851940</v>
      </c>
      <c r="S26" s="14">
        <f>IF(I26&lt;&gt;0,O26/I26,0)</f>
        <v>0</v>
      </c>
    </row>
    <row r="27" spans="1:19" s="9" customFormat="1" ht="78.75" customHeight="1">
      <c r="A27" s="31"/>
      <c r="B27" s="56" t="s">
        <v>98</v>
      </c>
      <c r="C27" s="167"/>
      <c r="D27" s="57" t="s">
        <v>99</v>
      </c>
      <c r="E27" s="58" t="s">
        <v>100</v>
      </c>
      <c r="F27" s="19" t="s">
        <v>85</v>
      </c>
      <c r="G27" s="20">
        <f t="shared" si="5"/>
        <v>9269</v>
      </c>
      <c r="H27" s="11">
        <f t="shared" si="0"/>
        <v>3842.0304239939583</v>
      </c>
      <c r="I27" s="11">
        <f t="shared" si="6"/>
        <v>35611780</v>
      </c>
      <c r="J27" s="20">
        <f t="shared" si="7"/>
        <v>4227</v>
      </c>
      <c r="K27" s="11">
        <f t="shared" si="8"/>
        <v>4394.7551454932573</v>
      </c>
      <c r="L27" s="11">
        <f t="shared" si="9"/>
        <v>18576630</v>
      </c>
      <c r="M27" s="20">
        <f t="shared" si="9"/>
        <v>4227</v>
      </c>
      <c r="N27" s="11">
        <f t="shared" si="10"/>
        <v>4394.7551454932573</v>
      </c>
      <c r="O27" s="11">
        <f t="shared" si="11"/>
        <v>18576630</v>
      </c>
      <c r="P27" s="11">
        <f>G27-M27</f>
        <v>5042</v>
      </c>
      <c r="Q27" s="14">
        <f>IF(G27&lt;&gt;0,M27/G27,0)</f>
        <v>0.45603624986514185</v>
      </c>
      <c r="R27" s="11">
        <f>I27-O27</f>
        <v>17035150</v>
      </c>
      <c r="S27" s="14">
        <f>IF(I27&lt;&gt;0,O27/I27,0)</f>
        <v>0.52164283840908821</v>
      </c>
    </row>
    <row r="28" spans="1:19" s="9" customFormat="1" ht="40.5" customHeight="1">
      <c r="A28" s="31"/>
      <c r="B28" s="56" t="s">
        <v>101</v>
      </c>
      <c r="C28" s="167"/>
      <c r="D28" s="57" t="s">
        <v>102</v>
      </c>
      <c r="E28" s="58" t="s">
        <v>103</v>
      </c>
      <c r="F28" s="19" t="s">
        <v>85</v>
      </c>
      <c r="G28" s="20">
        <f t="shared" si="5"/>
        <v>48837</v>
      </c>
      <c r="H28" s="11">
        <f t="shared" si="0"/>
        <v>442.28760980404201</v>
      </c>
      <c r="I28" s="11">
        <f t="shared" si="6"/>
        <v>21600000</v>
      </c>
      <c r="J28" s="20">
        <f t="shared" si="7"/>
        <v>8618</v>
      </c>
      <c r="K28" s="11">
        <f t="shared" si="8"/>
        <v>539.99118124854954</v>
      </c>
      <c r="L28" s="11">
        <f t="shared" si="9"/>
        <v>4653644</v>
      </c>
      <c r="M28" s="20">
        <f t="shared" si="9"/>
        <v>8618</v>
      </c>
      <c r="N28" s="11">
        <f t="shared" si="10"/>
        <v>539.99118124854954</v>
      </c>
      <c r="O28" s="11">
        <f t="shared" si="11"/>
        <v>4653644</v>
      </c>
      <c r="P28" s="11">
        <f>G28-M28</f>
        <v>40219</v>
      </c>
      <c r="Q28" s="14">
        <f>IF(G28&lt;&gt;0,M28/G28,0)</f>
        <v>0.17646456580052008</v>
      </c>
      <c r="R28" s="11">
        <f>I28-O28</f>
        <v>16946356</v>
      </c>
      <c r="S28" s="14">
        <f>IF(I28&lt;&gt;0,O28/I28,0)</f>
        <v>0.21544648148148149</v>
      </c>
    </row>
    <row r="29" spans="1:19" s="9" customFormat="1" ht="24.95" customHeight="1">
      <c r="A29" s="31" t="s">
        <v>104</v>
      </c>
      <c r="B29" s="68" t="s">
        <v>105</v>
      </c>
      <c r="C29" s="180"/>
      <c r="D29" s="67" t="s">
        <v>106</v>
      </c>
      <c r="E29" s="52" t="s">
        <v>107</v>
      </c>
      <c r="F29" s="17" t="s">
        <v>61</v>
      </c>
      <c r="G29" s="20">
        <f t="shared" si="5"/>
        <v>183644</v>
      </c>
      <c r="H29" s="11">
        <f t="shared" si="0"/>
        <v>2360.8599790899789</v>
      </c>
      <c r="I29" s="11">
        <f t="shared" si="6"/>
        <v>433557770.00000006</v>
      </c>
      <c r="J29" s="20">
        <f t="shared" si="7"/>
        <v>67834</v>
      </c>
      <c r="K29" s="11">
        <f t="shared" si="8"/>
        <v>1862.7733290090514</v>
      </c>
      <c r="L29" s="11">
        <f t="shared" si="9"/>
        <v>126359366</v>
      </c>
      <c r="M29" s="20">
        <f t="shared" si="9"/>
        <v>67834</v>
      </c>
      <c r="N29" s="11">
        <f t="shared" si="10"/>
        <v>1862.7733290090514</v>
      </c>
      <c r="O29" s="11">
        <f t="shared" si="11"/>
        <v>126359366</v>
      </c>
      <c r="P29" s="11">
        <f>G29-M29</f>
        <v>115810</v>
      </c>
      <c r="Q29" s="14">
        <f>IF(G29&lt;&gt;0,M29/G29,0)</f>
        <v>0.36937770904576245</v>
      </c>
      <c r="R29" s="11">
        <f>I29-O29</f>
        <v>307198404.00000006</v>
      </c>
      <c r="S29" s="14">
        <f>IF(I29&lt;&gt;0,O29/I29,0)</f>
        <v>0.29144758725002201</v>
      </c>
    </row>
    <row r="30" spans="1:19" s="9" customFormat="1" ht="27" customHeight="1">
      <c r="A30" s="31" t="s">
        <v>108</v>
      </c>
      <c r="B30" s="66" t="s">
        <v>109</v>
      </c>
      <c r="C30" s="153" t="s">
        <v>25</v>
      </c>
      <c r="D30" s="67" t="s">
        <v>110</v>
      </c>
      <c r="E30" s="69" t="s">
        <v>111</v>
      </c>
      <c r="F30" s="17" t="s">
        <v>22</v>
      </c>
      <c r="G30" s="70">
        <f>G82+G113+G149</f>
        <v>18130</v>
      </c>
      <c r="H30" s="11">
        <f t="shared" si="0"/>
        <v>29750.550188637608</v>
      </c>
      <c r="I30" s="71">
        <f>I82+I113+I149</f>
        <v>539377474.91999984</v>
      </c>
      <c r="J30" s="70">
        <f>J82+J113+J149</f>
        <v>11539</v>
      </c>
      <c r="K30" s="11">
        <f t="shared" si="8"/>
        <v>26859.289862206431</v>
      </c>
      <c r="L30" s="71">
        <f>L82+L113+L149</f>
        <v>309929345.72000003</v>
      </c>
      <c r="M30" s="70">
        <f>M82+M113+M149</f>
        <v>11539</v>
      </c>
      <c r="N30" s="11">
        <f t="shared" si="10"/>
        <v>20296.2283742092</v>
      </c>
      <c r="O30" s="71">
        <f>O82+O113+O149</f>
        <v>234198179.20999998</v>
      </c>
      <c r="P30" s="11">
        <f>G30-M30</f>
        <v>6591</v>
      </c>
      <c r="Q30" s="14">
        <f>IF(G30&lt;&gt;0,M30/G30,0)</f>
        <v>0.63645890788747927</v>
      </c>
      <c r="R30" s="11">
        <f>I30-O30</f>
        <v>305179295.70999986</v>
      </c>
      <c r="S30" s="14">
        <f>IF(I30&lt;&gt;0,O30/I30,0)</f>
        <v>0.43420088917271921</v>
      </c>
    </row>
    <row r="31" spans="1:19" s="9" customFormat="1" ht="33.950000000000003" customHeight="1">
      <c r="A31" s="31"/>
      <c r="B31" s="56" t="s">
        <v>112</v>
      </c>
      <c r="C31" s="154"/>
      <c r="D31" s="57" t="s">
        <v>113</v>
      </c>
      <c r="E31" s="72" t="s">
        <v>114</v>
      </c>
      <c r="F31" s="19" t="s">
        <v>115</v>
      </c>
      <c r="G31" s="70">
        <f>G83+G114+G150</f>
        <v>206466</v>
      </c>
      <c r="H31" s="11">
        <f>IF(G31&lt;&gt;0,I30/G31,0)</f>
        <v>2612.4275905960294</v>
      </c>
      <c r="I31" s="16" t="s">
        <v>18</v>
      </c>
      <c r="J31" s="70">
        <f>J83+J114+J150</f>
        <v>130647</v>
      </c>
      <c r="K31" s="11">
        <f>IF(J31&lt;&gt;0,L30/J31,0)</f>
        <v>2372.2653081968974</v>
      </c>
      <c r="L31" s="16" t="s">
        <v>18</v>
      </c>
      <c r="M31" s="70">
        <f>M83+M114+M150</f>
        <v>130423</v>
      </c>
      <c r="N31" s="11">
        <f>IF(M31&lt;&gt;0,O30/M31,0)</f>
        <v>1795.6815838464072</v>
      </c>
      <c r="O31" s="16" t="s">
        <v>18</v>
      </c>
      <c r="P31" s="11">
        <f>G31-M31</f>
        <v>76043</v>
      </c>
      <c r="Q31" s="14">
        <f>IF(G31&lt;&gt;0,M31/G31,0)</f>
        <v>0.63169238518690729</v>
      </c>
      <c r="R31" s="20" t="s">
        <v>18</v>
      </c>
      <c r="S31" s="20" t="s">
        <v>18</v>
      </c>
    </row>
    <row r="32" spans="1:19" s="9" customFormat="1" ht="33.950000000000003" customHeight="1">
      <c r="A32" s="31" t="s">
        <v>116</v>
      </c>
      <c r="B32" s="68" t="s">
        <v>117</v>
      </c>
      <c r="C32" s="154"/>
      <c r="D32" s="67" t="s">
        <v>118</v>
      </c>
      <c r="E32" s="29" t="s">
        <v>119</v>
      </c>
      <c r="F32" s="17" t="s">
        <v>22</v>
      </c>
      <c r="G32" s="70">
        <f>G84+G151</f>
        <v>545</v>
      </c>
      <c r="H32" s="11">
        <f t="shared" si="0"/>
        <v>18952.081431192659</v>
      </c>
      <c r="I32" s="71">
        <f>I84+I151</f>
        <v>10328884.379999999</v>
      </c>
      <c r="J32" s="70">
        <f>J84+J151</f>
        <v>482</v>
      </c>
      <c r="K32" s="11">
        <f t="shared" ref="K32:K34" si="12">IF(J32&lt;&gt;0,L32/J32,0)</f>
        <v>23960.243796680497</v>
      </c>
      <c r="L32" s="71">
        <f>L84+L151</f>
        <v>11548837.51</v>
      </c>
      <c r="M32" s="70">
        <f>M84+M151</f>
        <v>482</v>
      </c>
      <c r="N32" s="11">
        <f t="shared" ref="N32:N34" si="13">IF(M32&lt;&gt;0,O32/M32,0)</f>
        <v>17429.75788381743</v>
      </c>
      <c r="O32" s="71">
        <f>O84+O151</f>
        <v>8401143.3000000007</v>
      </c>
      <c r="P32" s="11">
        <f>G32-M32</f>
        <v>63</v>
      </c>
      <c r="Q32" s="14">
        <f>IF(G32&lt;&gt;0,M32/G32,0)</f>
        <v>0.88440366972477069</v>
      </c>
      <c r="R32" s="11">
        <f>I32-O32</f>
        <v>1927741.0799999982</v>
      </c>
      <c r="S32" s="14">
        <f>IF(I32&lt;&gt;0,O32/I32,0)</f>
        <v>0.81336405665139233</v>
      </c>
    </row>
    <row r="33" spans="1:19" s="9" customFormat="1" ht="24.95" customHeight="1">
      <c r="A33" s="31" t="s">
        <v>120</v>
      </c>
      <c r="B33" s="68" t="s">
        <v>121</v>
      </c>
      <c r="C33" s="154"/>
      <c r="D33" s="67" t="s">
        <v>122</v>
      </c>
      <c r="E33" s="29" t="s">
        <v>123</v>
      </c>
      <c r="F33" s="30" t="s">
        <v>124</v>
      </c>
      <c r="G33" s="70">
        <f>G85+G152</f>
        <v>0</v>
      </c>
      <c r="H33" s="11">
        <f t="shared" si="0"/>
        <v>0</v>
      </c>
      <c r="I33" s="71">
        <f>I85+I152</f>
        <v>0</v>
      </c>
      <c r="J33" s="70">
        <f>J85+J152</f>
        <v>0</v>
      </c>
      <c r="K33" s="11">
        <f t="shared" si="12"/>
        <v>0</v>
      </c>
      <c r="L33" s="71">
        <f>L85+L152</f>
        <v>0</v>
      </c>
      <c r="M33" s="70">
        <f>M85+M152</f>
        <v>0</v>
      </c>
      <c r="N33" s="11">
        <f t="shared" si="13"/>
        <v>0</v>
      </c>
      <c r="O33" s="71">
        <f>O85+O152</f>
        <v>0</v>
      </c>
      <c r="P33" s="11">
        <f>G33-M33</f>
        <v>0</v>
      </c>
      <c r="Q33" s="14">
        <f>IF(G33&lt;&gt;0,M33/G33,0)</f>
        <v>0</v>
      </c>
      <c r="R33" s="11">
        <f>I33-O33</f>
        <v>0</v>
      </c>
      <c r="S33" s="14">
        <f>IF(I33&lt;&gt;0,O33/I33,0)</f>
        <v>0</v>
      </c>
    </row>
    <row r="34" spans="1:19" s="9" customFormat="1" ht="63.75" customHeight="1">
      <c r="A34" s="21" t="s">
        <v>125</v>
      </c>
      <c r="B34" s="73" t="s">
        <v>126</v>
      </c>
      <c r="C34" s="154"/>
      <c r="D34" s="74" t="s">
        <v>127</v>
      </c>
      <c r="E34" s="24" t="s">
        <v>128</v>
      </c>
      <c r="F34" s="15" t="s">
        <v>22</v>
      </c>
      <c r="G34" s="25">
        <f>G30+G39</f>
        <v>48095</v>
      </c>
      <c r="H34" s="16">
        <f t="shared" si="0"/>
        <v>46365.5889385591</v>
      </c>
      <c r="I34" s="16">
        <f>I30+I39</f>
        <v>2229953000</v>
      </c>
      <c r="J34" s="25">
        <f>J30+J39</f>
        <v>35907</v>
      </c>
      <c r="K34" s="16">
        <f t="shared" si="12"/>
        <v>45557.934254323685</v>
      </c>
      <c r="L34" s="16">
        <f>L30+L39</f>
        <v>1635848745.2700005</v>
      </c>
      <c r="M34" s="25">
        <f>M30+M39</f>
        <v>35907</v>
      </c>
      <c r="N34" s="16">
        <f t="shared" si="13"/>
        <v>28935.793347537023</v>
      </c>
      <c r="O34" s="16">
        <f>O30+O39</f>
        <v>1038997531.7300119</v>
      </c>
      <c r="P34" s="11">
        <f>G34-M34</f>
        <v>12188</v>
      </c>
      <c r="Q34" s="14">
        <f>IF(G34&lt;&gt;0,M34/G34,0)</f>
        <v>0.74658488408358459</v>
      </c>
      <c r="R34" s="11">
        <f>I34-O34</f>
        <v>1190955468.2699881</v>
      </c>
      <c r="S34" s="14">
        <f>IF(I34&lt;&gt;0,O34/I34,0)</f>
        <v>0.46592799567076615</v>
      </c>
    </row>
    <row r="35" spans="1:19" s="9" customFormat="1" ht="27" customHeight="1">
      <c r="A35" s="31"/>
      <c r="B35" s="56" t="s">
        <v>112</v>
      </c>
      <c r="C35" s="154"/>
      <c r="D35" s="75" t="s">
        <v>129</v>
      </c>
      <c r="E35" s="76" t="s">
        <v>130</v>
      </c>
      <c r="F35" s="77" t="s">
        <v>115</v>
      </c>
      <c r="G35" s="78">
        <f>G31+G40</f>
        <v>429713</v>
      </c>
      <c r="H35" s="11">
        <f>IF(G35&lt;&gt;0,I34/G35,0)</f>
        <v>5189.4008326487683</v>
      </c>
      <c r="I35" s="16" t="s">
        <v>18</v>
      </c>
      <c r="J35" s="78">
        <f>J31+J40</f>
        <v>272754</v>
      </c>
      <c r="K35" s="11">
        <f>IF(J35&lt;&gt;0,L34/J35,0)</f>
        <v>5997.524308607758</v>
      </c>
      <c r="L35" s="16" t="s">
        <v>18</v>
      </c>
      <c r="M35" s="78">
        <f>M31+M40</f>
        <v>272530</v>
      </c>
      <c r="N35" s="11">
        <f>IF(M35&lt;&gt;0,O34/M35,0)</f>
        <v>3812.4152633838917</v>
      </c>
      <c r="O35" s="16" t="s">
        <v>18</v>
      </c>
      <c r="P35" s="11">
        <f>G35-M35</f>
        <v>157183</v>
      </c>
      <c r="Q35" s="14">
        <f>IF(G35&lt;&gt;0,M35/G35,0)</f>
        <v>0.63421399864560768</v>
      </c>
      <c r="R35" s="25" t="s">
        <v>18</v>
      </c>
      <c r="S35" s="25" t="s">
        <v>18</v>
      </c>
    </row>
    <row r="36" spans="1:19" s="9" customFormat="1" ht="44.25" customHeight="1">
      <c r="A36" s="31" t="s">
        <v>131</v>
      </c>
      <c r="B36" s="68" t="s">
        <v>132</v>
      </c>
      <c r="C36" s="154"/>
      <c r="D36" s="67" t="s">
        <v>133</v>
      </c>
      <c r="E36" s="29" t="s">
        <v>134</v>
      </c>
      <c r="F36" s="17" t="s">
        <v>22</v>
      </c>
      <c r="G36" s="79">
        <f>G32+G41</f>
        <v>7372</v>
      </c>
      <c r="H36" s="11">
        <f t="shared" si="0"/>
        <v>99985.820672816059</v>
      </c>
      <c r="I36" s="80">
        <f>I32+I41</f>
        <v>737095470</v>
      </c>
      <c r="J36" s="79">
        <f>J32+J41</f>
        <v>5758</v>
      </c>
      <c r="K36" s="11">
        <f t="shared" ref="K36:K37" si="14">IF(J36&lt;&gt;0,L36/J36,0)</f>
        <v>106014.35979333101</v>
      </c>
      <c r="L36" s="80">
        <f>L32+L41</f>
        <v>610430683.68999994</v>
      </c>
      <c r="M36" s="79">
        <f>M32+M41</f>
        <v>5758</v>
      </c>
      <c r="N36" s="11">
        <f t="shared" ref="N36:N37" si="15">IF(M36&lt;&gt;0,O36/M36,0)</f>
        <v>72597.243468218134</v>
      </c>
      <c r="O36" s="80">
        <f>O32+O41</f>
        <v>418014927.89000005</v>
      </c>
      <c r="P36" s="11">
        <f>G36-M36</f>
        <v>1614</v>
      </c>
      <c r="Q36" s="14">
        <f>IF(G36&lt;&gt;0,M36/G36,0)</f>
        <v>0.78106348345089527</v>
      </c>
      <c r="R36" s="11">
        <f>I36-O36</f>
        <v>319080542.10999995</v>
      </c>
      <c r="S36" s="14">
        <f>IF(I36&lt;&gt;0,O36/I36,0)</f>
        <v>0.56711097124230059</v>
      </c>
    </row>
    <row r="37" spans="1:19" s="9" customFormat="1" ht="34.5" customHeight="1">
      <c r="A37" s="31" t="s">
        <v>135</v>
      </c>
      <c r="B37" s="68" t="s">
        <v>121</v>
      </c>
      <c r="C37" s="154"/>
      <c r="D37" s="67" t="s">
        <v>136</v>
      </c>
      <c r="E37" s="29" t="s">
        <v>137</v>
      </c>
      <c r="F37" s="30" t="s">
        <v>124</v>
      </c>
      <c r="G37" s="79">
        <f>G33+G42</f>
        <v>393</v>
      </c>
      <c r="H37" s="11">
        <f t="shared" si="0"/>
        <v>149616.99745547073</v>
      </c>
      <c r="I37" s="80">
        <f>I33+I42</f>
        <v>58799480</v>
      </c>
      <c r="J37" s="79">
        <f>J33+J42</f>
        <v>0</v>
      </c>
      <c r="K37" s="11">
        <f t="shared" si="14"/>
        <v>0</v>
      </c>
      <c r="L37" s="80">
        <f>L33+L42</f>
        <v>0</v>
      </c>
      <c r="M37" s="79">
        <f>M33+M42</f>
        <v>0</v>
      </c>
      <c r="N37" s="11">
        <f t="shared" si="15"/>
        <v>0</v>
      </c>
      <c r="O37" s="80">
        <f>O33+O42</f>
        <v>0</v>
      </c>
      <c r="P37" s="11">
        <f>G37-M37</f>
        <v>393</v>
      </c>
      <c r="Q37" s="14">
        <f>IF(G37&lt;&gt;0,M37/G37,0)</f>
        <v>0</v>
      </c>
      <c r="R37" s="11">
        <f>I37-O37</f>
        <v>58799480</v>
      </c>
      <c r="S37" s="14">
        <f>IF(I37&lt;&gt;0,O37/I37,0)</f>
        <v>0</v>
      </c>
    </row>
    <row r="38" spans="1:19" s="9" customFormat="1" ht="42" customHeight="1">
      <c r="A38" s="81" t="s">
        <v>138</v>
      </c>
      <c r="B38" s="82" t="s">
        <v>139</v>
      </c>
      <c r="C38" s="154"/>
      <c r="D38" s="23" t="s">
        <v>140</v>
      </c>
      <c r="E38" s="24" t="s">
        <v>141</v>
      </c>
      <c r="F38" s="25" t="s">
        <v>18</v>
      </c>
      <c r="G38" s="25" t="s">
        <v>18</v>
      </c>
      <c r="H38" s="25" t="s">
        <v>18</v>
      </c>
      <c r="I38" s="16">
        <f>I39+I43</f>
        <v>10359459355.08</v>
      </c>
      <c r="J38" s="25" t="s">
        <v>18</v>
      </c>
      <c r="K38" s="25" t="s">
        <v>18</v>
      </c>
      <c r="L38" s="16">
        <f>L39+L43</f>
        <v>7224939638.5700016</v>
      </c>
      <c r="M38" s="25" t="s">
        <v>18</v>
      </c>
      <c r="N38" s="25" t="s">
        <v>18</v>
      </c>
      <c r="O38" s="16">
        <f>O39+O43</f>
        <v>7008058081.7900124</v>
      </c>
      <c r="P38" s="25" t="s">
        <v>18</v>
      </c>
      <c r="Q38" s="25" t="s">
        <v>18</v>
      </c>
      <c r="R38" s="16">
        <f>I38-O38</f>
        <v>3351401273.2899876</v>
      </c>
      <c r="S38" s="32">
        <f>IF(I38&lt;&gt;0,O38/I38,0)</f>
        <v>0.67648878590883699</v>
      </c>
    </row>
    <row r="39" spans="1:19" s="9" customFormat="1" ht="24.95" customHeight="1">
      <c r="A39" s="83" t="s">
        <v>142</v>
      </c>
      <c r="B39" s="66" t="s">
        <v>143</v>
      </c>
      <c r="C39" s="154"/>
      <c r="D39" s="28" t="s">
        <v>144</v>
      </c>
      <c r="E39" s="29" t="s">
        <v>145</v>
      </c>
      <c r="F39" s="30" t="s">
        <v>146</v>
      </c>
      <c r="G39" s="79">
        <f>G91+G118+G158</f>
        <v>29965</v>
      </c>
      <c r="H39" s="11">
        <f t="shared" ref="H39:H46" si="16">IF(G39&lt;&gt;0,I39/G39,0)</f>
        <v>56418.338898047725</v>
      </c>
      <c r="I39" s="80">
        <f>I91+I118+I158</f>
        <v>1690575525.0800002</v>
      </c>
      <c r="J39" s="79">
        <f>J91+J118+J158</f>
        <v>24368</v>
      </c>
      <c r="K39" s="11">
        <f t="shared" ref="K39" si="17">IF(J39&lt;&gt;0,L39/J39,0)</f>
        <v>54412.31941685819</v>
      </c>
      <c r="L39" s="80">
        <f>L91+L118+L158</f>
        <v>1325919399.5500004</v>
      </c>
      <c r="M39" s="79">
        <f>M91+M118+M158</f>
        <v>24368</v>
      </c>
      <c r="N39" s="11">
        <f t="shared" ref="N39" si="18">IF(M39&lt;&gt;0,O39/M39,0)</f>
        <v>33026.893980630826</v>
      </c>
      <c r="O39" s="80">
        <f>O91+O118+O158</f>
        <v>804799352.52001202</v>
      </c>
      <c r="P39" s="11">
        <f>G39-M39</f>
        <v>5597</v>
      </c>
      <c r="Q39" s="14">
        <f>IF(G39&lt;&gt;0,M39/G39,0)</f>
        <v>0.81321541798765229</v>
      </c>
      <c r="R39" s="11">
        <f>I39-O39</f>
        <v>885776172.55998814</v>
      </c>
      <c r="S39" s="14">
        <f>IF(I39&lt;&gt;0,O39/I39,0)</f>
        <v>0.47605051686876154</v>
      </c>
    </row>
    <row r="40" spans="1:19" s="9" customFormat="1" ht="33.950000000000003" customHeight="1">
      <c r="A40" s="83"/>
      <c r="B40" s="56" t="s">
        <v>112</v>
      </c>
      <c r="C40" s="154"/>
      <c r="D40" s="84" t="s">
        <v>147</v>
      </c>
      <c r="E40" s="76" t="s">
        <v>148</v>
      </c>
      <c r="F40" s="77" t="s">
        <v>115</v>
      </c>
      <c r="G40" s="79">
        <f>G92+G119+G159</f>
        <v>223247</v>
      </c>
      <c r="H40" s="11">
        <f>IF(G40&lt;&gt;0,I39/G40,0)</f>
        <v>7572.6685020627383</v>
      </c>
      <c r="I40" s="16" t="s">
        <v>18</v>
      </c>
      <c r="J40" s="79">
        <f>J92+J119+J159</f>
        <v>142107</v>
      </c>
      <c r="K40" s="11">
        <f>IF(J40&lt;&gt;0,L39/J40,0)</f>
        <v>9330.4298841717882</v>
      </c>
      <c r="L40" s="16" t="s">
        <v>18</v>
      </c>
      <c r="M40" s="79">
        <f>M92+M119+M159</f>
        <v>142107</v>
      </c>
      <c r="N40" s="11">
        <f>IF(M40&lt;&gt;0,O39/M40,0)</f>
        <v>5663.3336325445753</v>
      </c>
      <c r="O40" s="16" t="s">
        <v>18</v>
      </c>
      <c r="P40" s="11">
        <f>G40-M40</f>
        <v>81140</v>
      </c>
      <c r="Q40" s="14">
        <f>IF(G40&lt;&gt;0,M40/G40,0)</f>
        <v>0.63654606780830203</v>
      </c>
      <c r="R40" s="25" t="s">
        <v>18</v>
      </c>
      <c r="S40" s="25" t="s">
        <v>18</v>
      </c>
    </row>
    <row r="41" spans="1:19" s="9" customFormat="1" ht="24.95" customHeight="1">
      <c r="A41" s="83" t="s">
        <v>149</v>
      </c>
      <c r="B41" s="66" t="s">
        <v>150</v>
      </c>
      <c r="C41" s="154"/>
      <c r="D41" s="28" t="s">
        <v>151</v>
      </c>
      <c r="E41" s="29" t="s">
        <v>152</v>
      </c>
      <c r="F41" s="17" t="s">
        <v>22</v>
      </c>
      <c r="G41" s="79">
        <f>G93+G160</f>
        <v>6827</v>
      </c>
      <c r="H41" s="11">
        <f t="shared" si="16"/>
        <v>106454.75107953713</v>
      </c>
      <c r="I41" s="80">
        <f>I93+I160</f>
        <v>726766585.62</v>
      </c>
      <c r="J41" s="79">
        <f>J93+J160</f>
        <v>5276</v>
      </c>
      <c r="K41" s="11">
        <f t="shared" ref="K41:K43" si="19">IF(J41&lt;&gt;0,L41/J41,0)</f>
        <v>113510.58494692948</v>
      </c>
      <c r="L41" s="80">
        <f>L93+L160</f>
        <v>598881846.17999995</v>
      </c>
      <c r="M41" s="79">
        <f>M93+M160</f>
        <v>5276</v>
      </c>
      <c r="N41" s="11">
        <f t="shared" ref="N41:N43" si="20">IF(M41&lt;&gt;0,O41/M41,0)</f>
        <v>77637.184342304783</v>
      </c>
      <c r="O41" s="80">
        <f>O93+O160</f>
        <v>409613784.59000003</v>
      </c>
      <c r="P41" s="11">
        <f>G41-M41</f>
        <v>1551</v>
      </c>
      <c r="Q41" s="14">
        <f>IF(G41&lt;&gt;0,M41/G41,0)</f>
        <v>0.77281382744983151</v>
      </c>
      <c r="R41" s="11">
        <f>I41-O41</f>
        <v>317152801.02999997</v>
      </c>
      <c r="S41" s="14">
        <f>IF(I41&lt;&gt;0,O41/I41,0)</f>
        <v>0.56361119607688226</v>
      </c>
    </row>
    <row r="42" spans="1:19" s="9" customFormat="1" ht="54">
      <c r="A42" s="83" t="s">
        <v>153</v>
      </c>
      <c r="B42" s="68" t="s">
        <v>154</v>
      </c>
      <c r="C42" s="154"/>
      <c r="D42" s="28" t="s">
        <v>155</v>
      </c>
      <c r="E42" s="29" t="s">
        <v>156</v>
      </c>
      <c r="F42" s="30" t="s">
        <v>124</v>
      </c>
      <c r="G42" s="79">
        <f>G94+G161</f>
        <v>393</v>
      </c>
      <c r="H42" s="11">
        <f t="shared" si="16"/>
        <v>149616.99745547073</v>
      </c>
      <c r="I42" s="80">
        <f>I94+I161</f>
        <v>58799480</v>
      </c>
      <c r="J42" s="79">
        <f>J94+J161</f>
        <v>0</v>
      </c>
      <c r="K42" s="11">
        <f t="shared" si="19"/>
        <v>0</v>
      </c>
      <c r="L42" s="80">
        <f>L94+L161</f>
        <v>0</v>
      </c>
      <c r="M42" s="79">
        <f>M94+M161</f>
        <v>0</v>
      </c>
      <c r="N42" s="11">
        <f t="shared" si="20"/>
        <v>0</v>
      </c>
      <c r="O42" s="80">
        <f>O94+O161</f>
        <v>0</v>
      </c>
      <c r="P42" s="11">
        <f>G42-M42</f>
        <v>393</v>
      </c>
      <c r="Q42" s="14">
        <f>IF(G42&lt;&gt;0,M42/G42,0)</f>
        <v>0</v>
      </c>
      <c r="R42" s="11">
        <f>I42-O42</f>
        <v>58799480</v>
      </c>
      <c r="S42" s="14">
        <f>IF(I42&lt;&gt;0,O42/I42,0)</f>
        <v>0</v>
      </c>
    </row>
    <row r="43" spans="1:19" s="9" customFormat="1" ht="33.950000000000003" customHeight="1">
      <c r="A43" s="83" t="s">
        <v>157</v>
      </c>
      <c r="B43" s="85" t="s">
        <v>158</v>
      </c>
      <c r="C43" s="154"/>
      <c r="D43" s="28" t="s">
        <v>159</v>
      </c>
      <c r="E43" s="29" t="s">
        <v>160</v>
      </c>
      <c r="F43" s="30" t="s">
        <v>21</v>
      </c>
      <c r="G43" s="79">
        <f>G95+G120+G162</f>
        <v>116684</v>
      </c>
      <c r="H43" s="11">
        <f t="shared" si="16"/>
        <v>74293.680624592918</v>
      </c>
      <c r="I43" s="80">
        <f>I95+I120+I162</f>
        <v>8668883830</v>
      </c>
      <c r="J43" s="79">
        <f>J95+J120+J162</f>
        <v>85062</v>
      </c>
      <c r="K43" s="11">
        <f t="shared" si="19"/>
        <v>69349.653652864989</v>
      </c>
      <c r="L43" s="80">
        <f>L95+L120+L162</f>
        <v>5899020239.0200014</v>
      </c>
      <c r="M43" s="79">
        <f>M95+M120+M162</f>
        <v>85062</v>
      </c>
      <c r="N43" s="11">
        <f t="shared" si="20"/>
        <v>72926.321145399837</v>
      </c>
      <c r="O43" s="80">
        <f>O95+O120+O162</f>
        <v>6203258729.2700005</v>
      </c>
      <c r="P43" s="11">
        <f>G43-M43</f>
        <v>31622</v>
      </c>
      <c r="Q43" s="14">
        <f>IF(G43&lt;&gt;0,M43/G43,0)</f>
        <v>0.72899454938123476</v>
      </c>
      <c r="R43" s="11">
        <f>I43-O43</f>
        <v>2465625100.7299995</v>
      </c>
      <c r="S43" s="14">
        <f>IF(I43&lt;&gt;0,O43/I43,0)</f>
        <v>0.71557755887818841</v>
      </c>
    </row>
    <row r="44" spans="1:19" s="9" customFormat="1" ht="33.950000000000003" customHeight="1">
      <c r="A44" s="83"/>
      <c r="B44" s="56" t="s">
        <v>161</v>
      </c>
      <c r="C44" s="154"/>
      <c r="D44" s="84" t="s">
        <v>162</v>
      </c>
      <c r="E44" s="76" t="s">
        <v>163</v>
      </c>
      <c r="F44" s="77" t="s">
        <v>35</v>
      </c>
      <c r="G44" s="79">
        <f>G96+G121+G163</f>
        <v>1021522</v>
      </c>
      <c r="H44" s="11">
        <f>IF(G44&lt;&gt;0,I43/G44,0)</f>
        <v>8486.242910089064</v>
      </c>
      <c r="I44" s="16" t="s">
        <v>18</v>
      </c>
      <c r="J44" s="79">
        <f>J96+J121+J163</f>
        <v>691493</v>
      </c>
      <c r="K44" s="11">
        <f>IF(J44&lt;&gt;0,L43/J44,0)</f>
        <v>8530.8459218242278</v>
      </c>
      <c r="L44" s="16" t="s">
        <v>18</v>
      </c>
      <c r="M44" s="79">
        <f>M96+M121+M163</f>
        <v>690066</v>
      </c>
      <c r="N44" s="11">
        <f>IF(M44&lt;&gt;0,O43/M44,0)</f>
        <v>8989.3701896195435</v>
      </c>
      <c r="O44" s="16" t="s">
        <v>18</v>
      </c>
      <c r="P44" s="11">
        <f>G44-M44</f>
        <v>331456</v>
      </c>
      <c r="Q44" s="14">
        <f>IF(G44&lt;&gt;0,M44/G44,0)</f>
        <v>0.67552730141886319</v>
      </c>
      <c r="R44" s="25" t="s">
        <v>18</v>
      </c>
      <c r="S44" s="25" t="s">
        <v>18</v>
      </c>
    </row>
    <row r="45" spans="1:19" s="9" customFormat="1" ht="36">
      <c r="A45" s="83" t="s">
        <v>164</v>
      </c>
      <c r="B45" s="66" t="s">
        <v>165</v>
      </c>
      <c r="C45" s="154"/>
      <c r="D45" s="28" t="s">
        <v>166</v>
      </c>
      <c r="E45" s="29" t="s">
        <v>167</v>
      </c>
      <c r="F45" s="30" t="s">
        <v>21</v>
      </c>
      <c r="G45" s="79">
        <f>G97+G164</f>
        <v>6036</v>
      </c>
      <c r="H45" s="11">
        <f t="shared" si="16"/>
        <v>190282.41053677932</v>
      </c>
      <c r="I45" s="80">
        <f>I97+I164</f>
        <v>1148544630</v>
      </c>
      <c r="J45" s="79">
        <f>J97+J164</f>
        <v>7292</v>
      </c>
      <c r="K45" s="11">
        <f t="shared" ref="K45:K46" si="21">IF(J45&lt;&gt;0,L45/J45,0)</f>
        <v>108845.45760970928</v>
      </c>
      <c r="L45" s="80">
        <f>L97+L164</f>
        <v>793701076.8900001</v>
      </c>
      <c r="M45" s="79">
        <f>M97+M164</f>
        <v>7292</v>
      </c>
      <c r="N45" s="11">
        <f t="shared" ref="N45:N46" si="22">IF(M45&lt;&gt;0,O45/M45,0)</f>
        <v>122501.530899616</v>
      </c>
      <c r="O45" s="80">
        <f>O97+O164</f>
        <v>893281163.31999993</v>
      </c>
      <c r="P45" s="11">
        <f>G45-M45</f>
        <v>-1256</v>
      </c>
      <c r="Q45" s="14">
        <f>IF(G45&lt;&gt;0,M45/G45,0)</f>
        <v>1.2080848243870113</v>
      </c>
      <c r="R45" s="11">
        <f>I45-O45</f>
        <v>255263466.68000007</v>
      </c>
      <c r="S45" s="14">
        <f>IF(I45&lt;&gt;0,O45/I45,0)</f>
        <v>0.77775050266875567</v>
      </c>
    </row>
    <row r="46" spans="1:19" s="9" customFormat="1" ht="36">
      <c r="A46" s="86" t="s">
        <v>168</v>
      </c>
      <c r="B46" s="87" t="s">
        <v>169</v>
      </c>
      <c r="C46" s="155"/>
      <c r="D46" s="28" t="s">
        <v>170</v>
      </c>
      <c r="E46" s="29" t="s">
        <v>171</v>
      </c>
      <c r="F46" s="30" t="s">
        <v>21</v>
      </c>
      <c r="G46" s="79">
        <f>G98+G165</f>
        <v>5563</v>
      </c>
      <c r="H46" s="11">
        <f t="shared" si="16"/>
        <v>211763.64191982744</v>
      </c>
      <c r="I46" s="80">
        <f>I98+I165</f>
        <v>1178041140</v>
      </c>
      <c r="J46" s="79">
        <f>J98+J165</f>
        <v>3601</v>
      </c>
      <c r="K46" s="11">
        <f t="shared" si="21"/>
        <v>215643.34264093309</v>
      </c>
      <c r="L46" s="80">
        <f>L98+L165</f>
        <v>776531676.85000002</v>
      </c>
      <c r="M46" s="79">
        <f>M98+M165</f>
        <v>3601</v>
      </c>
      <c r="N46" s="11">
        <f t="shared" si="22"/>
        <v>221108.04800610943</v>
      </c>
      <c r="O46" s="80">
        <f>O98+O165</f>
        <v>796210080.87</v>
      </c>
      <c r="P46" s="11">
        <f>G46-M46</f>
        <v>1962</v>
      </c>
      <c r="Q46" s="14">
        <f>IF(G46&lt;&gt;0,M46/G46,0)</f>
        <v>0.64731260111450661</v>
      </c>
      <c r="R46" s="11">
        <f>I46-O46</f>
        <v>381831059.13</v>
      </c>
      <c r="S46" s="14">
        <f>IF(I46&lt;&gt;0,O46/I46,0)</f>
        <v>0.67587629483805634</v>
      </c>
    </row>
    <row r="47" spans="1:19" s="9" customFormat="1" ht="33.950000000000003" customHeight="1">
      <c r="A47" s="21" t="s">
        <v>23</v>
      </c>
      <c r="B47" s="22" t="s">
        <v>24</v>
      </c>
      <c r="C47" s="181" t="s">
        <v>25</v>
      </c>
      <c r="D47" s="23" t="s">
        <v>172</v>
      </c>
      <c r="E47" s="24" t="s">
        <v>173</v>
      </c>
      <c r="F47" s="25" t="s">
        <v>18</v>
      </c>
      <c r="G47" s="25" t="s">
        <v>18</v>
      </c>
      <c r="H47" s="25" t="s">
        <v>18</v>
      </c>
      <c r="I47" s="16">
        <f>I48+I51+I52</f>
        <v>369979800.00000006</v>
      </c>
      <c r="J47" s="25" t="s">
        <v>18</v>
      </c>
      <c r="K47" s="25" t="s">
        <v>18</v>
      </c>
      <c r="L47" s="16">
        <f>L48+L51+L52</f>
        <v>278797249.92000002</v>
      </c>
      <c r="M47" s="25" t="s">
        <v>18</v>
      </c>
      <c r="N47" s="25" t="s">
        <v>18</v>
      </c>
      <c r="O47" s="16">
        <f>O48+O51+O52</f>
        <v>161817784.48000002</v>
      </c>
      <c r="P47" s="25" t="s">
        <v>18</v>
      </c>
      <c r="Q47" s="25" t="s">
        <v>18</v>
      </c>
      <c r="R47" s="16">
        <f>I47-O47</f>
        <v>208162015.52000004</v>
      </c>
      <c r="S47" s="32">
        <f>IF(I47&lt;&gt;0,O47/I47,0)</f>
        <v>0.43736924145588485</v>
      </c>
    </row>
    <row r="48" spans="1:19" s="9" customFormat="1" ht="41.25" customHeight="1">
      <c r="A48" s="26" t="s">
        <v>26</v>
      </c>
      <c r="B48" s="27" t="s">
        <v>27</v>
      </c>
      <c r="C48" s="182"/>
      <c r="D48" s="28" t="s">
        <v>174</v>
      </c>
      <c r="E48" s="29" t="s">
        <v>175</v>
      </c>
      <c r="F48" s="30" t="s">
        <v>28</v>
      </c>
      <c r="G48" s="20">
        <f>G49+G50</f>
        <v>21049</v>
      </c>
      <c r="H48" s="11">
        <f t="shared" ref="H48:H56" si="23">IF(G48&lt;&gt;0,I48/G48,0)</f>
        <v>1798.5557508670245</v>
      </c>
      <c r="I48" s="11">
        <f>I49+I50</f>
        <v>37857800</v>
      </c>
      <c r="J48" s="20">
        <f>J49+J50</f>
        <v>3826</v>
      </c>
      <c r="K48" s="11">
        <f t="shared" ref="K48:K52" si="24">IF(J48&lt;&gt;0,L48/J48,0)</f>
        <v>4249.4774019864089</v>
      </c>
      <c r="L48" s="11">
        <f>L49+L50</f>
        <v>16258500.540000001</v>
      </c>
      <c r="M48" s="20">
        <f>M49+M50</f>
        <v>3826</v>
      </c>
      <c r="N48" s="11">
        <f t="shared" ref="N48:N52" si="25">IF(M48&lt;&gt;0,O48/M48,0)</f>
        <v>3132.1467773131208</v>
      </c>
      <c r="O48" s="11">
        <f>O49+O50</f>
        <v>11983593.57</v>
      </c>
      <c r="P48" s="11">
        <f>G48-M48</f>
        <v>17223</v>
      </c>
      <c r="Q48" s="14">
        <f>IF(G48&lt;&gt;0,M48/G48,0)</f>
        <v>0.1817663546961851</v>
      </c>
      <c r="R48" s="11">
        <f>I48-O48</f>
        <v>25874206.43</v>
      </c>
      <c r="S48" s="14">
        <f>IF(I48&lt;&gt;0,O48/I48,0)</f>
        <v>0.31654225998341162</v>
      </c>
    </row>
    <row r="49" spans="1:255" s="9" customFormat="1" ht="61.5" customHeight="1">
      <c r="A49" s="31" t="s">
        <v>29</v>
      </c>
      <c r="B49" s="27" t="s">
        <v>30</v>
      </c>
      <c r="C49" s="182"/>
      <c r="D49" s="28" t="s">
        <v>176</v>
      </c>
      <c r="E49" s="29" t="s">
        <v>177</v>
      </c>
      <c r="F49" s="30" t="s">
        <v>28</v>
      </c>
      <c r="G49" s="79">
        <f>G124</f>
        <v>15436</v>
      </c>
      <c r="H49" s="11">
        <f t="shared" si="23"/>
        <v>870.19953355791654</v>
      </c>
      <c r="I49" s="80">
        <f>I124</f>
        <v>13432400</v>
      </c>
      <c r="J49" s="79">
        <f>J124</f>
        <v>112</v>
      </c>
      <c r="K49" s="11">
        <f t="shared" si="24"/>
        <v>870.19999999999993</v>
      </c>
      <c r="L49" s="80">
        <f>L124</f>
        <v>97462.399999999994</v>
      </c>
      <c r="M49" s="79">
        <f>M124</f>
        <v>112</v>
      </c>
      <c r="N49" s="11">
        <f t="shared" si="25"/>
        <v>902.42607142857139</v>
      </c>
      <c r="O49" s="80">
        <f>O124</f>
        <v>101071.72</v>
      </c>
      <c r="P49" s="11">
        <f>G49-M49</f>
        <v>15324</v>
      </c>
      <c r="Q49" s="14">
        <f>IF(G49&lt;&gt;0,M49/G49,0)</f>
        <v>7.2557657424203162E-3</v>
      </c>
      <c r="R49" s="11">
        <f>I49-O49</f>
        <v>13331328.279999999</v>
      </c>
      <c r="S49" s="14">
        <f>IF(I49&lt;&gt;0,O49/I49,0)</f>
        <v>7.524472171763795E-3</v>
      </c>
    </row>
    <row r="50" spans="1:255" s="9" customFormat="1" ht="42" customHeight="1">
      <c r="A50" s="31" t="s">
        <v>31</v>
      </c>
      <c r="B50" s="27" t="s">
        <v>32</v>
      </c>
      <c r="C50" s="182"/>
      <c r="D50" s="28" t="s">
        <v>178</v>
      </c>
      <c r="E50" s="29" t="s">
        <v>179</v>
      </c>
      <c r="F50" s="30" t="s">
        <v>28</v>
      </c>
      <c r="G50" s="79">
        <f t="shared" ref="G50:G51" si="26">G125</f>
        <v>5613</v>
      </c>
      <c r="H50" s="11">
        <f t="shared" si="23"/>
        <v>4351.5766969535007</v>
      </c>
      <c r="I50" s="80">
        <f t="shared" ref="I50:I52" si="27">I125</f>
        <v>24425400</v>
      </c>
      <c r="J50" s="79">
        <f t="shared" ref="J50:J51" si="28">J125</f>
        <v>3714</v>
      </c>
      <c r="K50" s="11">
        <f t="shared" si="24"/>
        <v>4351.3834518039848</v>
      </c>
      <c r="L50" s="80">
        <f t="shared" ref="L50:M52" si="29">L125</f>
        <v>16161038.140000001</v>
      </c>
      <c r="M50" s="79">
        <f t="shared" si="29"/>
        <v>3714</v>
      </c>
      <c r="N50" s="11">
        <f t="shared" si="25"/>
        <v>3199.386604738826</v>
      </c>
      <c r="O50" s="80">
        <f t="shared" ref="O50:O52" si="30">O125</f>
        <v>11882521.85</v>
      </c>
      <c r="P50" s="11">
        <f>G50-M50</f>
        <v>1899</v>
      </c>
      <c r="Q50" s="14">
        <f>IF(G50&lt;&gt;0,M50/G50,0)</f>
        <v>0.66167824692677712</v>
      </c>
      <c r="R50" s="11">
        <f>I50-O50</f>
        <v>12542878.15</v>
      </c>
      <c r="S50" s="14">
        <f>IF(I50&lt;&gt;0,O50/I50,0)</f>
        <v>0.48648218043512081</v>
      </c>
    </row>
    <row r="51" spans="1:255" s="9" customFormat="1" ht="65.25" customHeight="1">
      <c r="A51" s="31" t="s">
        <v>33</v>
      </c>
      <c r="B51" s="27" t="s">
        <v>34</v>
      </c>
      <c r="C51" s="182"/>
      <c r="D51" s="28" t="s">
        <v>180</v>
      </c>
      <c r="E51" s="29" t="s">
        <v>181</v>
      </c>
      <c r="F51" s="30" t="s">
        <v>35</v>
      </c>
      <c r="G51" s="79">
        <f t="shared" si="26"/>
        <v>64551</v>
      </c>
      <c r="H51" s="11">
        <f t="shared" si="23"/>
        <v>5145.1100680082427</v>
      </c>
      <c r="I51" s="80">
        <f t="shared" si="27"/>
        <v>332122000.00000006</v>
      </c>
      <c r="J51" s="79">
        <f t="shared" si="28"/>
        <v>50124</v>
      </c>
      <c r="K51" s="11">
        <f t="shared" si="24"/>
        <v>5237.7852801053396</v>
      </c>
      <c r="L51" s="80">
        <f t="shared" si="29"/>
        <v>262538749.38000003</v>
      </c>
      <c r="M51" s="79">
        <f t="shared" si="29"/>
        <v>50124</v>
      </c>
      <c r="N51" s="11">
        <f t="shared" si="25"/>
        <v>2989.2704275397023</v>
      </c>
      <c r="O51" s="80">
        <f t="shared" si="30"/>
        <v>149834190.91000003</v>
      </c>
      <c r="P51" s="11">
        <f>G51-M51</f>
        <v>14427</v>
      </c>
      <c r="Q51" s="14">
        <f>IF(G51&lt;&gt;0,M51/G51,0)</f>
        <v>0.7765023005065762</v>
      </c>
      <c r="R51" s="11">
        <f>I51-O51</f>
        <v>182287809.09000003</v>
      </c>
      <c r="S51" s="14">
        <f>IF(I51&lt;&gt;0,O51/I51,0)</f>
        <v>0.45114202284100419</v>
      </c>
    </row>
    <row r="52" spans="1:255" s="9" customFormat="1" ht="39.75" customHeight="1">
      <c r="A52" s="31" t="s">
        <v>36</v>
      </c>
      <c r="B52" s="88" t="s">
        <v>37</v>
      </c>
      <c r="C52" s="183"/>
      <c r="D52" s="89" t="s">
        <v>182</v>
      </c>
      <c r="E52" s="29" t="s">
        <v>183</v>
      </c>
      <c r="F52" s="30" t="s">
        <v>22</v>
      </c>
      <c r="G52" s="79">
        <f>G127</f>
        <v>0</v>
      </c>
      <c r="H52" s="11">
        <f t="shared" si="23"/>
        <v>0</v>
      </c>
      <c r="I52" s="80">
        <f t="shared" si="27"/>
        <v>0</v>
      </c>
      <c r="J52" s="79">
        <f>J127</f>
        <v>0</v>
      </c>
      <c r="K52" s="11">
        <f t="shared" si="24"/>
        <v>0</v>
      </c>
      <c r="L52" s="80">
        <f t="shared" si="29"/>
        <v>0</v>
      </c>
      <c r="M52" s="79">
        <f>M127</f>
        <v>0</v>
      </c>
      <c r="N52" s="11">
        <f t="shared" si="25"/>
        <v>0</v>
      </c>
      <c r="O52" s="80">
        <f t="shared" si="30"/>
        <v>0</v>
      </c>
      <c r="P52" s="11">
        <f>G52-M52</f>
        <v>0</v>
      </c>
      <c r="Q52" s="14">
        <f>IF(G52&lt;&gt;0,M52/G52,0)</f>
        <v>0</v>
      </c>
      <c r="R52" s="11">
        <f>I52-O52</f>
        <v>0</v>
      </c>
      <c r="S52" s="14">
        <f>IF(I52&lt;&gt;0,O52/I52,0)</f>
        <v>0</v>
      </c>
    </row>
    <row r="53" spans="1:255" s="9" customFormat="1" ht="33.950000000000003" customHeight="1">
      <c r="A53" s="21" t="s">
        <v>184</v>
      </c>
      <c r="B53" s="90" t="s">
        <v>185</v>
      </c>
      <c r="C53" s="184" t="s">
        <v>25</v>
      </c>
      <c r="D53" s="23" t="s">
        <v>186</v>
      </c>
      <c r="E53" s="91" t="s">
        <v>187</v>
      </c>
      <c r="F53" s="25" t="s">
        <v>18</v>
      </c>
      <c r="G53" s="25" t="s">
        <v>18</v>
      </c>
      <c r="H53" s="25" t="s">
        <v>18</v>
      </c>
      <c r="I53" s="11">
        <f>SUM(I54:I56)</f>
        <v>466201010</v>
      </c>
      <c r="J53" s="25" t="s">
        <v>18</v>
      </c>
      <c r="K53" s="25" t="s">
        <v>18</v>
      </c>
      <c r="L53" s="11">
        <f>SUM(L54:L56)</f>
        <v>262049423.74000001</v>
      </c>
      <c r="M53" s="25" t="s">
        <v>18</v>
      </c>
      <c r="N53" s="25" t="s">
        <v>18</v>
      </c>
      <c r="O53" s="11">
        <f>SUM(O54:O56)</f>
        <v>264503764.64999998</v>
      </c>
      <c r="P53" s="16" t="s">
        <v>18</v>
      </c>
      <c r="Q53" s="16" t="s">
        <v>18</v>
      </c>
      <c r="R53" s="11">
        <f>I53-O53</f>
        <v>201697245.35000002</v>
      </c>
      <c r="S53" s="14">
        <f>IF(I53&lt;&gt;0,O53/I53,0)</f>
        <v>0.56735991337727898</v>
      </c>
    </row>
    <row r="54" spans="1:255" s="9" customFormat="1" ht="24.95" customHeight="1">
      <c r="A54" s="31" t="s">
        <v>188</v>
      </c>
      <c r="B54" s="92" t="s">
        <v>189</v>
      </c>
      <c r="C54" s="185"/>
      <c r="D54" s="93" t="s">
        <v>190</v>
      </c>
      <c r="E54" s="94" t="s">
        <v>191</v>
      </c>
      <c r="F54" s="95" t="s">
        <v>61</v>
      </c>
      <c r="G54" s="20">
        <f>G100+G167</f>
        <v>2073</v>
      </c>
      <c r="H54" s="11">
        <f t="shared" si="23"/>
        <v>37045.069946936805</v>
      </c>
      <c r="I54" s="96">
        <f>I100+I167</f>
        <v>76794430</v>
      </c>
      <c r="J54" s="20">
        <f>J100+J167</f>
        <v>1521</v>
      </c>
      <c r="K54" s="11">
        <f t="shared" ref="K54:K56" si="31">IF(J54&lt;&gt;0,L54/J54,0)</f>
        <v>18582.142570677184</v>
      </c>
      <c r="L54" s="96">
        <f>L100+L167</f>
        <v>28263438.849999998</v>
      </c>
      <c r="M54" s="20">
        <f>M100+M167</f>
        <v>1521</v>
      </c>
      <c r="N54" s="11">
        <f t="shared" ref="N54:N56" si="32">IF(M54&lt;&gt;0,O54/M54,0)</f>
        <v>18582.142570677184</v>
      </c>
      <c r="O54" s="96">
        <f>O100+O167</f>
        <v>28263438.849999998</v>
      </c>
      <c r="P54" s="11">
        <f>G54-M54</f>
        <v>552</v>
      </c>
      <c r="Q54" s="14">
        <f>IF(G54&lt;&gt;0,M54/G54,0)</f>
        <v>0.73371924746743844</v>
      </c>
      <c r="R54" s="11">
        <f>I54-O54</f>
        <v>48530991.150000006</v>
      </c>
      <c r="S54" s="14">
        <f>IF(I54&lt;&gt;0,O54/I54,0)</f>
        <v>0.36804021919298052</v>
      </c>
    </row>
    <row r="55" spans="1:255" s="9" customFormat="1" ht="66.75" customHeight="1">
      <c r="A55" s="31" t="s">
        <v>192</v>
      </c>
      <c r="B55" s="92" t="s">
        <v>193</v>
      </c>
      <c r="C55" s="185"/>
      <c r="D55" s="97" t="s">
        <v>194</v>
      </c>
      <c r="E55" s="94" t="s">
        <v>195</v>
      </c>
      <c r="F55" s="95" t="s">
        <v>22</v>
      </c>
      <c r="G55" s="20">
        <f t="shared" ref="G55:G56" si="33">G101+G168</f>
        <v>1825</v>
      </c>
      <c r="H55" s="11">
        <f t="shared" si="23"/>
        <v>44503.019178082192</v>
      </c>
      <c r="I55" s="96">
        <f t="shared" ref="I55:I56" si="34">I101+I168</f>
        <v>81218010</v>
      </c>
      <c r="J55" s="20">
        <f t="shared" ref="J55:J56" si="35">J101+J168</f>
        <v>856</v>
      </c>
      <c r="K55" s="11">
        <f t="shared" si="31"/>
        <v>59758.579415887849</v>
      </c>
      <c r="L55" s="96">
        <f t="shared" ref="L55:M56" si="36">L101+L168</f>
        <v>51153343.979999997</v>
      </c>
      <c r="M55" s="20">
        <f t="shared" si="36"/>
        <v>856</v>
      </c>
      <c r="N55" s="11">
        <f t="shared" si="32"/>
        <v>66476.689334112147</v>
      </c>
      <c r="O55" s="96">
        <f t="shared" ref="O55:O56" si="37">O101+O168</f>
        <v>56904046.07</v>
      </c>
      <c r="P55" s="11">
        <f>G55-M55</f>
        <v>969</v>
      </c>
      <c r="Q55" s="14">
        <f>IF(G55&lt;&gt;0,M55/G55,0)</f>
        <v>0.46904109589041099</v>
      </c>
      <c r="R55" s="11">
        <f>I55-O55</f>
        <v>24313963.93</v>
      </c>
      <c r="S55" s="14">
        <f>IF(I55&lt;&gt;0,O55/I55,0)</f>
        <v>0.70063334560893575</v>
      </c>
    </row>
    <row r="56" spans="1:255" s="9" customFormat="1" ht="72" customHeight="1">
      <c r="A56" s="31" t="s">
        <v>196</v>
      </c>
      <c r="B56" s="92" t="s">
        <v>197</v>
      </c>
      <c r="C56" s="186"/>
      <c r="D56" s="97" t="s">
        <v>198</v>
      </c>
      <c r="E56" s="94" t="s">
        <v>199</v>
      </c>
      <c r="F56" s="95" t="s">
        <v>21</v>
      </c>
      <c r="G56" s="20">
        <f t="shared" si="33"/>
        <v>3807</v>
      </c>
      <c r="H56" s="11">
        <f t="shared" si="23"/>
        <v>80953.13107433675</v>
      </c>
      <c r="I56" s="96">
        <f t="shared" si="34"/>
        <v>308188570</v>
      </c>
      <c r="J56" s="20">
        <f t="shared" si="35"/>
        <v>1212</v>
      </c>
      <c r="K56" s="11">
        <f t="shared" si="31"/>
        <v>150686.99745049505</v>
      </c>
      <c r="L56" s="96">
        <f t="shared" si="36"/>
        <v>182632640.91</v>
      </c>
      <c r="M56" s="20">
        <f t="shared" si="36"/>
        <v>1212</v>
      </c>
      <c r="N56" s="11">
        <f t="shared" si="32"/>
        <v>147967.22749999998</v>
      </c>
      <c r="O56" s="96">
        <f t="shared" si="37"/>
        <v>179336279.72999999</v>
      </c>
      <c r="P56" s="11">
        <f>G56-M56</f>
        <v>2595</v>
      </c>
      <c r="Q56" s="14">
        <f>IF(G56&lt;&gt;0,M56/G56,0)</f>
        <v>0.31836091410559497</v>
      </c>
      <c r="R56" s="11">
        <f>I56-O56</f>
        <v>128852290.27000001</v>
      </c>
      <c r="S56" s="14">
        <f>IF(I56&lt;&gt;0,O56/I56,0)</f>
        <v>0.58190438318332183</v>
      </c>
    </row>
    <row r="57" spans="1:255" s="9" customFormat="1" ht="57.75" customHeight="1">
      <c r="A57" s="43" t="s">
        <v>200</v>
      </c>
      <c r="B57" s="98" t="s">
        <v>201</v>
      </c>
      <c r="C57" s="99" t="s">
        <v>25</v>
      </c>
      <c r="D57" s="100" t="s">
        <v>202</v>
      </c>
      <c r="E57" s="91" t="s">
        <v>203</v>
      </c>
      <c r="F57" s="25" t="s">
        <v>18</v>
      </c>
      <c r="G57" s="25" t="s">
        <v>18</v>
      </c>
      <c r="H57" s="25" t="s">
        <v>18</v>
      </c>
      <c r="I57" s="16">
        <f>I58+I59</f>
        <v>324760780</v>
      </c>
      <c r="J57" s="25" t="s">
        <v>18</v>
      </c>
      <c r="K57" s="25" t="s">
        <v>18</v>
      </c>
      <c r="L57" s="16">
        <f>L58+L59</f>
        <v>0</v>
      </c>
      <c r="M57" s="25" t="s">
        <v>18</v>
      </c>
      <c r="N57" s="25" t="s">
        <v>18</v>
      </c>
      <c r="O57" s="16">
        <f>O58+O59</f>
        <v>230705229.58999997</v>
      </c>
      <c r="P57" s="25" t="s">
        <v>18</v>
      </c>
      <c r="Q57" s="25" t="s">
        <v>18</v>
      </c>
      <c r="R57" s="16">
        <f>I57-O57</f>
        <v>94055550.410000026</v>
      </c>
      <c r="S57" s="32">
        <f>IF(I57&lt;&gt;0,O57/I57,0)</f>
        <v>0.71038513206551601</v>
      </c>
      <c r="GV57" s="101"/>
      <c r="GW57" s="101"/>
      <c r="GX57" s="101"/>
      <c r="GY57" s="101"/>
      <c r="GZ57" s="101"/>
      <c r="HA57" s="101"/>
      <c r="HB57" s="101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101"/>
      <c r="IP57" s="101"/>
      <c r="IQ57" s="101"/>
      <c r="IR57" s="101"/>
      <c r="IS57" s="101"/>
      <c r="IT57" s="101"/>
      <c r="IU57" s="101"/>
    </row>
    <row r="58" spans="1:255" s="8" customFormat="1" ht="24.95" customHeight="1">
      <c r="A58" s="102"/>
      <c r="B58" s="187" t="s">
        <v>204</v>
      </c>
      <c r="C58" s="188"/>
      <c r="D58" s="189"/>
      <c r="E58" s="94" t="s">
        <v>205</v>
      </c>
      <c r="F58" s="20" t="s">
        <v>18</v>
      </c>
      <c r="G58" s="20" t="s">
        <v>18</v>
      </c>
      <c r="H58" s="20" t="s">
        <v>18</v>
      </c>
      <c r="I58" s="12">
        <v>143126400</v>
      </c>
      <c r="J58" s="20" t="s">
        <v>18</v>
      </c>
      <c r="K58" s="20" t="s">
        <v>18</v>
      </c>
      <c r="L58" s="12"/>
      <c r="M58" s="20" t="s">
        <v>18</v>
      </c>
      <c r="N58" s="20" t="s">
        <v>18</v>
      </c>
      <c r="O58" s="12">
        <v>99510498.329999998</v>
      </c>
      <c r="P58" s="20" t="s">
        <v>18</v>
      </c>
      <c r="Q58" s="20" t="s">
        <v>18</v>
      </c>
      <c r="R58" s="11">
        <f>I58-O58</f>
        <v>43615901.670000002</v>
      </c>
      <c r="S58" s="14">
        <f>IF(I58&lt;&gt;0,O58/I58,0)</f>
        <v>0.69526305650110665</v>
      </c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s="8" customFormat="1" ht="53.25" customHeight="1">
      <c r="A59" s="102"/>
      <c r="B59" s="103" t="s">
        <v>206</v>
      </c>
      <c r="C59" s="99" t="s">
        <v>25</v>
      </c>
      <c r="D59" s="104" t="s">
        <v>207</v>
      </c>
      <c r="E59" s="94" t="s">
        <v>208</v>
      </c>
      <c r="F59" s="20" t="s">
        <v>18</v>
      </c>
      <c r="G59" s="20" t="s">
        <v>18</v>
      </c>
      <c r="H59" s="20" t="s">
        <v>18</v>
      </c>
      <c r="I59" s="105">
        <f>I103+I128+I170</f>
        <v>181634380</v>
      </c>
      <c r="J59" s="20" t="s">
        <v>18</v>
      </c>
      <c r="K59" s="20" t="s">
        <v>18</v>
      </c>
      <c r="L59" s="105">
        <f>L103+L128+L170</f>
        <v>0</v>
      </c>
      <c r="M59" s="20" t="s">
        <v>18</v>
      </c>
      <c r="N59" s="20" t="s">
        <v>18</v>
      </c>
      <c r="O59" s="105">
        <f>O103+O128+O170</f>
        <v>131194731.25999999</v>
      </c>
      <c r="P59" s="20" t="s">
        <v>18</v>
      </c>
      <c r="Q59" s="20" t="s">
        <v>18</v>
      </c>
      <c r="R59" s="11">
        <f>I59-O59</f>
        <v>50439648.74000001</v>
      </c>
      <c r="S59" s="14">
        <f>IF(I59&lt;&gt;0,O59/I59,0)</f>
        <v>0.72230120343956905</v>
      </c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s="9" customFormat="1" ht="88.5" customHeight="1">
      <c r="A60" s="43" t="s">
        <v>209</v>
      </c>
      <c r="B60" s="163" t="s">
        <v>210</v>
      </c>
      <c r="C60" s="164"/>
      <c r="D60" s="165"/>
      <c r="E60" s="91" t="s">
        <v>211</v>
      </c>
      <c r="F60" s="25" t="s">
        <v>18</v>
      </c>
      <c r="G60" s="25" t="s">
        <v>18</v>
      </c>
      <c r="H60" s="25" t="s">
        <v>18</v>
      </c>
      <c r="I60" s="12">
        <v>39803568.730000012</v>
      </c>
      <c r="J60" s="25" t="s">
        <v>18</v>
      </c>
      <c r="K60" s="25" t="s">
        <v>18</v>
      </c>
      <c r="L60" s="25" t="s">
        <v>18</v>
      </c>
      <c r="M60" s="25" t="s">
        <v>18</v>
      </c>
      <c r="N60" s="25" t="s">
        <v>18</v>
      </c>
      <c r="O60" s="12">
        <v>33916532.050000004</v>
      </c>
      <c r="P60" s="25" t="s">
        <v>18</v>
      </c>
      <c r="Q60" s="25" t="s">
        <v>18</v>
      </c>
      <c r="R60" s="16">
        <f>I60-O60</f>
        <v>5887036.6800000072</v>
      </c>
      <c r="S60" s="32">
        <f>IF(I60&lt;&gt;0,O60/I60,0)</f>
        <v>0.8520977674154393</v>
      </c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</row>
    <row r="61" spans="1:255" s="9" customFormat="1" ht="33" customHeight="1">
      <c r="A61" s="43"/>
      <c r="B61" s="163" t="s">
        <v>212</v>
      </c>
      <c r="C61" s="164"/>
      <c r="D61" s="165"/>
      <c r="E61" s="91"/>
      <c r="F61" s="25"/>
      <c r="G61" s="25"/>
      <c r="H61" s="25"/>
      <c r="I61" s="16"/>
      <c r="J61" s="25"/>
      <c r="K61" s="25"/>
      <c r="L61" s="16"/>
      <c r="M61" s="25"/>
      <c r="N61" s="25"/>
      <c r="O61" s="16"/>
      <c r="P61" s="20"/>
      <c r="Q61" s="20"/>
      <c r="R61" s="11"/>
      <c r="S61" s="14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</row>
    <row r="62" spans="1:255" s="9" customFormat="1" ht="70.5" customHeight="1">
      <c r="A62" s="106" t="s">
        <v>213</v>
      </c>
      <c r="B62" s="107" t="s">
        <v>214</v>
      </c>
      <c r="C62" s="36" t="s">
        <v>25</v>
      </c>
      <c r="D62" s="108" t="s">
        <v>215</v>
      </c>
      <c r="E62" s="109" t="s">
        <v>216</v>
      </c>
      <c r="F62" s="39" t="s">
        <v>18</v>
      </c>
      <c r="G62" s="39" t="s">
        <v>18</v>
      </c>
      <c r="H62" s="39" t="s">
        <v>18</v>
      </c>
      <c r="I62" s="40">
        <f>I63+I64+I90+I99+I103</f>
        <v>20518571600</v>
      </c>
      <c r="J62" s="39" t="s">
        <v>18</v>
      </c>
      <c r="K62" s="39" t="s">
        <v>18</v>
      </c>
      <c r="L62" s="40">
        <f>L63+L64+L90+L99+L103</f>
        <v>13688300306.030001</v>
      </c>
      <c r="M62" s="39" t="s">
        <v>18</v>
      </c>
      <c r="N62" s="39" t="s">
        <v>18</v>
      </c>
      <c r="O62" s="40">
        <f>O63+O64+O90+O99+O103</f>
        <v>13118239382.400013</v>
      </c>
      <c r="P62" s="39" t="s">
        <v>18</v>
      </c>
      <c r="Q62" s="39" t="s">
        <v>18</v>
      </c>
      <c r="R62" s="41">
        <f>I62-O62</f>
        <v>7400332217.599987</v>
      </c>
      <c r="S62" s="42">
        <f>IF(I62&lt;&gt;0,O62/I62,0)</f>
        <v>0.63933492243680423</v>
      </c>
    </row>
    <row r="63" spans="1:255" s="9" customFormat="1" ht="33.950000000000003" customHeight="1">
      <c r="A63" s="43">
        <v>1</v>
      </c>
      <c r="B63" s="163" t="s">
        <v>217</v>
      </c>
      <c r="C63" s="164"/>
      <c r="D63" s="165"/>
      <c r="E63" s="91" t="s">
        <v>218</v>
      </c>
      <c r="F63" s="10" t="s">
        <v>19</v>
      </c>
      <c r="G63" s="13">
        <v>208655</v>
      </c>
      <c r="H63" s="16">
        <f>IF(G63&lt;&gt;0,I63/G63,0)</f>
        <v>6120.6482471064674</v>
      </c>
      <c r="I63" s="12">
        <v>1277103860</v>
      </c>
      <c r="J63" s="13">
        <v>125931</v>
      </c>
      <c r="K63" s="16">
        <f>IF(J63&lt;&gt;0,L63/J63,0)</f>
        <v>7628.4142444672088</v>
      </c>
      <c r="L63" s="12">
        <v>960653834.22000003</v>
      </c>
      <c r="M63" s="13">
        <v>125931</v>
      </c>
      <c r="N63" s="16">
        <f>IF(M63&lt;&gt;0,O63/M63,0)</f>
        <v>7190.182269258562</v>
      </c>
      <c r="O63" s="12">
        <v>905466843.35000002</v>
      </c>
      <c r="P63" s="16">
        <f>G63-M63</f>
        <v>82724</v>
      </c>
      <c r="Q63" s="32">
        <f>IF(G63&lt;&gt;0,M63/G63,0)</f>
        <v>0.60353693896623617</v>
      </c>
      <c r="R63" s="16">
        <f>I63-O63</f>
        <v>371637016.64999998</v>
      </c>
      <c r="S63" s="32">
        <f>IF(I63&lt;&gt;0,O63/I63,0)</f>
        <v>0.70900016178010772</v>
      </c>
    </row>
    <row r="64" spans="1:255" s="9" customFormat="1" ht="24.95" customHeight="1">
      <c r="A64" s="43" t="s">
        <v>45</v>
      </c>
      <c r="B64" s="48" t="s">
        <v>46</v>
      </c>
      <c r="C64" s="175" t="s">
        <v>25</v>
      </c>
      <c r="D64" s="49" t="s">
        <v>219</v>
      </c>
      <c r="E64" s="91" t="s">
        <v>220</v>
      </c>
      <c r="F64" s="25" t="s">
        <v>18</v>
      </c>
      <c r="G64" s="25" t="s">
        <v>18</v>
      </c>
      <c r="H64" s="25" t="s">
        <v>18</v>
      </c>
      <c r="I64" s="16">
        <f>I65+I82</f>
        <v>8322894194.9200001</v>
      </c>
      <c r="J64" s="25" t="s">
        <v>18</v>
      </c>
      <c r="K64" s="25" t="s">
        <v>18</v>
      </c>
      <c r="L64" s="16">
        <f>L65+L82</f>
        <v>5292206741.8599997</v>
      </c>
      <c r="M64" s="25" t="s">
        <v>18</v>
      </c>
      <c r="N64" s="25" t="s">
        <v>18</v>
      </c>
      <c r="O64" s="16">
        <f>O65+O82</f>
        <v>4855903599.5300007</v>
      </c>
      <c r="P64" s="25" t="s">
        <v>18</v>
      </c>
      <c r="Q64" s="25" t="s">
        <v>18</v>
      </c>
      <c r="R64" s="16">
        <f>I64-O64</f>
        <v>3466990595.3899994</v>
      </c>
      <c r="S64" s="32">
        <f>IF(I64&lt;&gt;0,O64/I64,0)</f>
        <v>0.58343930438210689</v>
      </c>
    </row>
    <row r="65" spans="1:19" s="9" customFormat="1" ht="33.950000000000003" customHeight="1">
      <c r="A65" s="31" t="s">
        <v>49</v>
      </c>
      <c r="B65" s="50" t="s">
        <v>50</v>
      </c>
      <c r="C65" s="178"/>
      <c r="D65" s="54" t="s">
        <v>221</v>
      </c>
      <c r="E65" s="94" t="s">
        <v>222</v>
      </c>
      <c r="F65" s="17" t="s">
        <v>53</v>
      </c>
      <c r="G65" s="25" t="s">
        <v>18</v>
      </c>
      <c r="H65" s="25" t="s">
        <v>18</v>
      </c>
      <c r="I65" s="11">
        <f>I66+I71+I72+I81</f>
        <v>7793884120</v>
      </c>
      <c r="J65" s="25" t="s">
        <v>18</v>
      </c>
      <c r="K65" s="25" t="s">
        <v>18</v>
      </c>
      <c r="L65" s="11">
        <f>L66+L71+L72+L81</f>
        <v>4989961631.5</v>
      </c>
      <c r="M65" s="25" t="s">
        <v>18</v>
      </c>
      <c r="N65" s="25" t="s">
        <v>18</v>
      </c>
      <c r="O65" s="11">
        <f>O66+O71+O72+O81</f>
        <v>4629573726.7000008</v>
      </c>
      <c r="P65" s="20" t="s">
        <v>18</v>
      </c>
      <c r="Q65" s="20" t="s">
        <v>18</v>
      </c>
      <c r="R65" s="11">
        <f>I65-O65</f>
        <v>3164310393.2999992</v>
      </c>
      <c r="S65" s="14">
        <f>IF(I65&lt;&gt;0,O65/I65,0)</f>
        <v>0.59400084161117872</v>
      </c>
    </row>
    <row r="66" spans="1:19" s="9" customFormat="1" ht="33.950000000000003" customHeight="1">
      <c r="A66" s="31" t="s">
        <v>54</v>
      </c>
      <c r="B66" s="110" t="s">
        <v>223</v>
      </c>
      <c r="C66" s="176"/>
      <c r="D66" s="111" t="s">
        <v>224</v>
      </c>
      <c r="E66" s="94" t="s">
        <v>225</v>
      </c>
      <c r="F66" s="17" t="s">
        <v>53</v>
      </c>
      <c r="G66" s="55">
        <f>G67+G68+G70</f>
        <v>1915665</v>
      </c>
      <c r="H66" s="11">
        <f t="shared" ref="H66:H72" si="38">IF(G66&lt;&gt;0,I66/G66,0)</f>
        <v>1218.3343329861955</v>
      </c>
      <c r="I66" s="11">
        <f>I67+I68+I70</f>
        <v>2333920440</v>
      </c>
      <c r="J66" s="55">
        <f>J67+J68+J70</f>
        <v>1980783</v>
      </c>
      <c r="K66" s="11">
        <f t="shared" ref="K66:K72" si="39">IF(J66&lt;&gt;0,L66/J66,0)</f>
        <v>1144.9798776039574</v>
      </c>
      <c r="L66" s="11">
        <f>L67+L68+L70</f>
        <v>2267956676.8999996</v>
      </c>
      <c r="M66" s="55">
        <f>M67+M68+M70</f>
        <v>1980783</v>
      </c>
      <c r="N66" s="11">
        <f t="shared" ref="N66:N72" si="40">IF(M66&lt;&gt;0,O66/M66,0)</f>
        <v>1090.0898568242962</v>
      </c>
      <c r="O66" s="11">
        <f>O67+O68+O70</f>
        <v>2159231456.8699999</v>
      </c>
      <c r="P66" s="11">
        <f>G66-M66</f>
        <v>-65118</v>
      </c>
      <c r="Q66" s="14">
        <f>IF(G66&lt;&gt;0,M66/G66,0)</f>
        <v>1.0339923734055798</v>
      </c>
      <c r="R66" s="11">
        <f>I66-O66</f>
        <v>174688983.13000011</v>
      </c>
      <c r="S66" s="14">
        <f>IF(I66&lt;&gt;0,O66/I66,0)</f>
        <v>0.9251521259525024</v>
      </c>
    </row>
    <row r="67" spans="1:19" s="9" customFormat="1" ht="24.95" customHeight="1">
      <c r="A67" s="31"/>
      <c r="B67" s="142" t="s">
        <v>58</v>
      </c>
      <c r="C67" s="142"/>
      <c r="D67" s="142"/>
      <c r="E67" s="112" t="s">
        <v>226</v>
      </c>
      <c r="F67" s="19" t="s">
        <v>61</v>
      </c>
      <c r="G67" s="13">
        <v>186349</v>
      </c>
      <c r="H67" s="11">
        <f t="shared" si="38"/>
        <v>3533.039994848376</v>
      </c>
      <c r="I67" s="12">
        <v>658378470</v>
      </c>
      <c r="J67" s="13">
        <v>114131</v>
      </c>
      <c r="K67" s="11">
        <f t="shared" si="39"/>
        <v>2498.041820364318</v>
      </c>
      <c r="L67" s="12">
        <v>285104011</v>
      </c>
      <c r="M67" s="13">
        <v>114131</v>
      </c>
      <c r="N67" s="11">
        <f t="shared" si="40"/>
        <v>2498.0419079829321</v>
      </c>
      <c r="O67" s="12">
        <v>285104021</v>
      </c>
      <c r="P67" s="11">
        <f>G67-M67</f>
        <v>72218</v>
      </c>
      <c r="Q67" s="14">
        <f>IF(G67&lt;&gt;0,M67/G67,0)</f>
        <v>0.61245834428947832</v>
      </c>
      <c r="R67" s="11">
        <f>I67-O67</f>
        <v>373274449</v>
      </c>
      <c r="S67" s="14">
        <f>IF(I67&lt;&gt;0,O67/I67,0)</f>
        <v>0.43303970890785659</v>
      </c>
    </row>
    <row r="68" spans="1:19" s="9" customFormat="1" ht="24.95" customHeight="1">
      <c r="A68" s="31"/>
      <c r="B68" s="142" t="s">
        <v>62</v>
      </c>
      <c r="C68" s="142"/>
      <c r="D68" s="142"/>
      <c r="E68" s="112" t="s">
        <v>227</v>
      </c>
      <c r="F68" s="19" t="s">
        <v>61</v>
      </c>
      <c r="G68" s="13">
        <v>232533</v>
      </c>
      <c r="H68" s="11">
        <f t="shared" si="38"/>
        <v>2950.6500152666504</v>
      </c>
      <c r="I68" s="12">
        <v>686123500</v>
      </c>
      <c r="J68" s="13">
        <v>113671</v>
      </c>
      <c r="K68" s="11">
        <f t="shared" si="39"/>
        <v>2636.0457390187471</v>
      </c>
      <c r="L68" s="12">
        <v>299641955.19999999</v>
      </c>
      <c r="M68" s="13">
        <v>113671</v>
      </c>
      <c r="N68" s="11">
        <f t="shared" si="40"/>
        <v>2636.0457390187471</v>
      </c>
      <c r="O68" s="12">
        <v>299641955.19999999</v>
      </c>
      <c r="P68" s="11">
        <f>G68-M68</f>
        <v>118862</v>
      </c>
      <c r="Q68" s="14">
        <f>IF(G68&lt;&gt;0,M68/G68,0)</f>
        <v>0.48883814340330189</v>
      </c>
      <c r="R68" s="11">
        <f>I68-O68</f>
        <v>386481544.80000001</v>
      </c>
      <c r="S68" s="14">
        <f>IF(I68&lt;&gt;0,O68/I68,0)</f>
        <v>0.43671723122732276</v>
      </c>
    </row>
    <row r="69" spans="1:19" s="9" customFormat="1" ht="24.95" customHeight="1">
      <c r="A69" s="31"/>
      <c r="B69" s="179" t="s">
        <v>65</v>
      </c>
      <c r="C69" s="179"/>
      <c r="D69" s="179"/>
      <c r="E69" s="112" t="s">
        <v>228</v>
      </c>
      <c r="F69" s="19" t="s">
        <v>61</v>
      </c>
      <c r="G69" s="13">
        <v>53407</v>
      </c>
      <c r="H69" s="11">
        <f t="shared" si="38"/>
        <v>2017.5100642237908</v>
      </c>
      <c r="I69" s="12">
        <v>107749160</v>
      </c>
      <c r="J69" s="13">
        <v>31308</v>
      </c>
      <c r="K69" s="11">
        <f t="shared" si="39"/>
        <v>1147.3039542608919</v>
      </c>
      <c r="L69" s="12">
        <v>35919792.200000003</v>
      </c>
      <c r="M69" s="13">
        <v>31308</v>
      </c>
      <c r="N69" s="11">
        <f t="shared" si="40"/>
        <v>1147.3039542608919</v>
      </c>
      <c r="O69" s="12">
        <v>35919792.200000003</v>
      </c>
      <c r="P69" s="11">
        <f>G69-M69</f>
        <v>22099</v>
      </c>
      <c r="Q69" s="14">
        <f>IF(G69&lt;&gt;0,M69/G69,0)</f>
        <v>0.58621529013050722</v>
      </c>
      <c r="R69" s="11">
        <f>I69-O69</f>
        <v>71829367.799999997</v>
      </c>
      <c r="S69" s="14">
        <f>IF(I69&lt;&gt;0,O69/I69,0)</f>
        <v>0.33336493945753271</v>
      </c>
    </row>
    <row r="70" spans="1:19" s="9" customFormat="1" ht="24.95" customHeight="1">
      <c r="A70" s="31"/>
      <c r="B70" s="142" t="s">
        <v>68</v>
      </c>
      <c r="C70" s="142"/>
      <c r="D70" s="142"/>
      <c r="E70" s="112" t="s">
        <v>229</v>
      </c>
      <c r="F70" s="19" t="s">
        <v>28</v>
      </c>
      <c r="G70" s="13">
        <v>1496783</v>
      </c>
      <c r="H70" s="11">
        <f t="shared" si="38"/>
        <v>661.03000234502929</v>
      </c>
      <c r="I70" s="12">
        <v>989418470</v>
      </c>
      <c r="J70" s="13">
        <v>1752981</v>
      </c>
      <c r="K70" s="11">
        <f t="shared" si="39"/>
        <v>960.19906131327139</v>
      </c>
      <c r="L70" s="12">
        <v>1683210710.6999998</v>
      </c>
      <c r="M70" s="13">
        <v>1752981</v>
      </c>
      <c r="N70" s="11">
        <f t="shared" si="40"/>
        <v>898.17601027620935</v>
      </c>
      <c r="O70" s="12">
        <v>1574485480.6699998</v>
      </c>
      <c r="P70" s="11">
        <f>G70-M70</f>
        <v>-256198</v>
      </c>
      <c r="Q70" s="14">
        <f>IF(G70&lt;&gt;0,M70/G70,0)</f>
        <v>1.1711657601669714</v>
      </c>
      <c r="R70" s="11">
        <f>I70-O70</f>
        <v>-585067010.66999984</v>
      </c>
      <c r="S70" s="14">
        <f>IF(I70&lt;&gt;0,O70/I70,0)</f>
        <v>1.591324124634544</v>
      </c>
    </row>
    <row r="71" spans="1:19" s="9" customFormat="1" ht="24.95" customHeight="1">
      <c r="A71" s="31" t="s">
        <v>71</v>
      </c>
      <c r="B71" s="143" t="s">
        <v>230</v>
      </c>
      <c r="C71" s="143"/>
      <c r="D71" s="143"/>
      <c r="E71" s="94" t="s">
        <v>231</v>
      </c>
      <c r="F71" s="17" t="s">
        <v>28</v>
      </c>
      <c r="G71" s="13">
        <v>378886</v>
      </c>
      <c r="H71" s="11">
        <f t="shared" si="38"/>
        <v>1432.9699962521709</v>
      </c>
      <c r="I71" s="12">
        <v>542932270</v>
      </c>
      <c r="J71" s="13">
        <v>269408</v>
      </c>
      <c r="K71" s="11">
        <f t="shared" si="39"/>
        <v>1333.0055558112601</v>
      </c>
      <c r="L71" s="12">
        <v>359122360.77999997</v>
      </c>
      <c r="M71" s="13">
        <v>269408</v>
      </c>
      <c r="N71" s="11">
        <f t="shared" si="40"/>
        <v>1251.5932049159635</v>
      </c>
      <c r="O71" s="12">
        <v>337189222.14999992</v>
      </c>
      <c r="P71" s="11">
        <f>G71-M71</f>
        <v>109478</v>
      </c>
      <c r="Q71" s="14">
        <f>IF(G71&lt;&gt;0,M71/G71,0)</f>
        <v>0.71105292884931093</v>
      </c>
      <c r="R71" s="11">
        <f>I71-O71</f>
        <v>205743047.85000008</v>
      </c>
      <c r="S71" s="14">
        <f>IF(I71&lt;&gt;0,O71/I71,0)</f>
        <v>0.62105209209612811</v>
      </c>
    </row>
    <row r="72" spans="1:19" s="9" customFormat="1" ht="65.25" customHeight="1">
      <c r="A72" s="31" t="s">
        <v>75</v>
      </c>
      <c r="B72" s="150" t="s">
        <v>232</v>
      </c>
      <c r="C72" s="151"/>
      <c r="D72" s="152"/>
      <c r="E72" s="94" t="s">
        <v>233</v>
      </c>
      <c r="F72" s="6" t="s">
        <v>20</v>
      </c>
      <c r="G72" s="13">
        <v>1254322</v>
      </c>
      <c r="H72" s="11">
        <f t="shared" si="38"/>
        <v>3574.4199974169314</v>
      </c>
      <c r="I72" s="12">
        <v>4483473640</v>
      </c>
      <c r="J72" s="13">
        <v>436710</v>
      </c>
      <c r="K72" s="11">
        <f t="shared" si="39"/>
        <v>5121.3006979918027</v>
      </c>
      <c r="L72" s="12">
        <v>2236523227.8200002</v>
      </c>
      <c r="M72" s="13">
        <v>436710</v>
      </c>
      <c r="N72" s="11">
        <f t="shared" si="40"/>
        <v>4595.2547037622226</v>
      </c>
      <c r="O72" s="12">
        <v>2006793681.6800003</v>
      </c>
      <c r="P72" s="11">
        <f>G72-M72</f>
        <v>817612</v>
      </c>
      <c r="Q72" s="14">
        <f>IF(G72&lt;&gt;0,M72/G72,0)</f>
        <v>0.34816418750528172</v>
      </c>
      <c r="R72" s="11">
        <f>I72-O72</f>
        <v>2476679958.3199997</v>
      </c>
      <c r="S72" s="14">
        <f>IF(I72&lt;&gt;0,O72/I72,0)</f>
        <v>0.44759796595570045</v>
      </c>
    </row>
    <row r="73" spans="1:19" s="9" customFormat="1" ht="24.95" customHeight="1">
      <c r="A73" s="31"/>
      <c r="B73" s="142" t="s">
        <v>79</v>
      </c>
      <c r="C73" s="142"/>
      <c r="D73" s="142"/>
      <c r="E73" s="112" t="s">
        <v>234</v>
      </c>
      <c r="F73" s="19" t="s">
        <v>28</v>
      </c>
      <c r="G73" s="13">
        <v>3446883</v>
      </c>
      <c r="H73" s="11">
        <f>IF(G73&lt;&gt;0,I72/G73,0)</f>
        <v>1300.7327605839828</v>
      </c>
      <c r="I73" s="11" t="s">
        <v>18</v>
      </c>
      <c r="J73" s="13">
        <v>1307885</v>
      </c>
      <c r="K73" s="11">
        <f>IF(J73&lt;&gt;0,L72/J73,0)</f>
        <v>1710.0304903106926</v>
      </c>
      <c r="L73" s="11" t="s">
        <v>18</v>
      </c>
      <c r="M73" s="13">
        <v>1307885</v>
      </c>
      <c r="N73" s="11">
        <f>IF(M73&lt;&gt;0,O72/M73,0)</f>
        <v>1534.3808375201186</v>
      </c>
      <c r="O73" s="11" t="s">
        <v>18</v>
      </c>
      <c r="P73" s="11">
        <f>G73-M73</f>
        <v>2138998</v>
      </c>
      <c r="Q73" s="14">
        <f>IF(G73&lt;&gt;0,M73/G73,0)</f>
        <v>0.37943991716574077</v>
      </c>
      <c r="R73" s="20" t="s">
        <v>18</v>
      </c>
      <c r="S73" s="20" t="s">
        <v>18</v>
      </c>
    </row>
    <row r="74" spans="1:19" s="9" customFormat="1" ht="24.95" customHeight="1">
      <c r="A74" s="31"/>
      <c r="B74" s="142" t="s">
        <v>82</v>
      </c>
      <c r="C74" s="142"/>
      <c r="D74" s="142"/>
      <c r="E74" s="112" t="s">
        <v>235</v>
      </c>
      <c r="F74" s="19" t="s">
        <v>85</v>
      </c>
      <c r="G74" s="13">
        <v>43506</v>
      </c>
      <c r="H74" s="11">
        <f t="shared" ref="H74:H89" si="41">IF(G74&lt;&gt;0,I74/G74,0)</f>
        <v>5010.0549349515013</v>
      </c>
      <c r="I74" s="12">
        <v>217967450</v>
      </c>
      <c r="J74" s="13">
        <v>43094</v>
      </c>
      <c r="K74" s="11">
        <f t="shared" ref="K74:K82" si="42">IF(J74&lt;&gt;0,L74/J74,0)</f>
        <v>4179.5879936882166</v>
      </c>
      <c r="L74" s="12">
        <v>180115165</v>
      </c>
      <c r="M74" s="13">
        <v>43094</v>
      </c>
      <c r="N74" s="11">
        <f t="shared" ref="N74:N82" si="43">IF(M74&lt;&gt;0,O74/M74,0)</f>
        <v>4179.5879936882166</v>
      </c>
      <c r="O74" s="12">
        <v>180115165</v>
      </c>
      <c r="P74" s="11">
        <f>G74-M74</f>
        <v>412</v>
      </c>
      <c r="Q74" s="14">
        <f>IF(G74&lt;&gt;0,M74/G74,0)</f>
        <v>0.99053004183331039</v>
      </c>
      <c r="R74" s="11">
        <f>I74-O74</f>
        <v>37852285</v>
      </c>
      <c r="S74" s="14">
        <f>IF(I74&lt;&gt;0,O74/I74,0)</f>
        <v>0.82633973558896068</v>
      </c>
    </row>
    <row r="75" spans="1:19" s="9" customFormat="1" ht="24.95" customHeight="1">
      <c r="A75" s="31"/>
      <c r="B75" s="142" t="s">
        <v>86</v>
      </c>
      <c r="C75" s="142"/>
      <c r="D75" s="142"/>
      <c r="E75" s="112" t="s">
        <v>236</v>
      </c>
      <c r="F75" s="19" t="s">
        <v>85</v>
      </c>
      <c r="G75" s="13">
        <v>15168</v>
      </c>
      <c r="H75" s="11">
        <f t="shared" si="41"/>
        <v>6377.1406909282705</v>
      </c>
      <c r="I75" s="12">
        <v>96728470</v>
      </c>
      <c r="J75" s="13">
        <v>13849</v>
      </c>
      <c r="K75" s="11">
        <f t="shared" si="42"/>
        <v>6283.9524875442266</v>
      </c>
      <c r="L75" s="12">
        <v>87026458</v>
      </c>
      <c r="M75" s="13">
        <v>13849</v>
      </c>
      <c r="N75" s="11">
        <f t="shared" si="43"/>
        <v>6283.9524875442266</v>
      </c>
      <c r="O75" s="12">
        <v>87026458</v>
      </c>
      <c r="P75" s="11">
        <f>G75-M75</f>
        <v>1319</v>
      </c>
      <c r="Q75" s="14">
        <f>IF(G75&lt;&gt;0,M75/G75,0)</f>
        <v>0.91304061181434604</v>
      </c>
      <c r="R75" s="11">
        <f>I75-O75</f>
        <v>9702012</v>
      </c>
      <c r="S75" s="14">
        <f>IF(I75&lt;&gt;0,O75/I75,0)</f>
        <v>0.89969848587494461</v>
      </c>
    </row>
    <row r="76" spans="1:19" s="9" customFormat="1" ht="24.95" customHeight="1">
      <c r="A76" s="31"/>
      <c r="B76" s="142" t="s">
        <v>89</v>
      </c>
      <c r="C76" s="142"/>
      <c r="D76" s="142"/>
      <c r="E76" s="112" t="s">
        <v>237</v>
      </c>
      <c r="F76" s="19" t="s">
        <v>85</v>
      </c>
      <c r="G76" s="13">
        <v>63408</v>
      </c>
      <c r="H76" s="11">
        <f t="shared" si="41"/>
        <v>1011.6400138783749</v>
      </c>
      <c r="I76" s="12">
        <v>64146070</v>
      </c>
      <c r="J76" s="13">
        <v>34805</v>
      </c>
      <c r="K76" s="11">
        <f t="shared" si="42"/>
        <v>1012.4161758368051</v>
      </c>
      <c r="L76" s="12">
        <v>35237145</v>
      </c>
      <c r="M76" s="13">
        <v>34805</v>
      </c>
      <c r="N76" s="11">
        <f t="shared" si="43"/>
        <v>1012.4161758368051</v>
      </c>
      <c r="O76" s="12">
        <v>35237145</v>
      </c>
      <c r="P76" s="11">
        <f>G76-M76</f>
        <v>28603</v>
      </c>
      <c r="Q76" s="14">
        <f>IF(G76&lt;&gt;0,M76/G76,0)</f>
        <v>0.54890550088316936</v>
      </c>
      <c r="R76" s="11">
        <f>I76-O76</f>
        <v>28908925</v>
      </c>
      <c r="S76" s="14">
        <f>IF(I76&lt;&gt;0,O76/I76,0)</f>
        <v>0.54932663840512752</v>
      </c>
    </row>
    <row r="77" spans="1:19" s="9" customFormat="1" ht="24.95" customHeight="1">
      <c r="A77" s="31"/>
      <c r="B77" s="142" t="s">
        <v>92</v>
      </c>
      <c r="C77" s="142"/>
      <c r="D77" s="142"/>
      <c r="E77" s="112" t="s">
        <v>238</v>
      </c>
      <c r="F77" s="19" t="s">
        <v>85</v>
      </c>
      <c r="G77" s="13">
        <v>28476</v>
      </c>
      <c r="H77" s="11">
        <f t="shared" si="41"/>
        <v>1855.0228262396404</v>
      </c>
      <c r="I77" s="12">
        <v>52823630</v>
      </c>
      <c r="J77" s="13">
        <v>30291</v>
      </c>
      <c r="K77" s="11">
        <f t="shared" si="42"/>
        <v>1699.6292628173385</v>
      </c>
      <c r="L77" s="12">
        <v>51483470</v>
      </c>
      <c r="M77" s="13">
        <v>30291</v>
      </c>
      <c r="N77" s="11">
        <f t="shared" si="43"/>
        <v>1657.8874913340596</v>
      </c>
      <c r="O77" s="12">
        <v>50219070</v>
      </c>
      <c r="P77" s="11">
        <f>G77-M77</f>
        <v>-1815</v>
      </c>
      <c r="Q77" s="14">
        <f>IF(G77&lt;&gt;0,M77/G77,0)</f>
        <v>1.0637378845343448</v>
      </c>
      <c r="R77" s="11">
        <f>I77-O77</f>
        <v>2604560</v>
      </c>
      <c r="S77" s="14">
        <f>IF(I77&lt;&gt;0,O77/I77,0)</f>
        <v>0.95069327874665188</v>
      </c>
    </row>
    <row r="78" spans="1:19" s="9" customFormat="1" ht="33.950000000000003" customHeight="1">
      <c r="A78" s="31"/>
      <c r="B78" s="142" t="s">
        <v>95</v>
      </c>
      <c r="C78" s="142"/>
      <c r="D78" s="142"/>
      <c r="E78" s="112" t="s">
        <v>239</v>
      </c>
      <c r="F78" s="19" t="s">
        <v>85</v>
      </c>
      <c r="G78" s="13">
        <v>683</v>
      </c>
      <c r="H78" s="11">
        <f t="shared" si="41"/>
        <v>8567.994143484626</v>
      </c>
      <c r="I78" s="12">
        <v>5851940</v>
      </c>
      <c r="J78" s="13">
        <v>0</v>
      </c>
      <c r="K78" s="11">
        <f t="shared" si="42"/>
        <v>0</v>
      </c>
      <c r="L78" s="12">
        <v>0</v>
      </c>
      <c r="M78" s="13">
        <v>0</v>
      </c>
      <c r="N78" s="11">
        <f t="shared" si="43"/>
        <v>0</v>
      </c>
      <c r="O78" s="12">
        <v>0</v>
      </c>
      <c r="P78" s="11">
        <f>G78-M78</f>
        <v>683</v>
      </c>
      <c r="Q78" s="14">
        <f>IF(G78&lt;&gt;0,M78/G78,0)</f>
        <v>0</v>
      </c>
      <c r="R78" s="11">
        <f>I78-O78</f>
        <v>5851940</v>
      </c>
      <c r="S78" s="14">
        <f>IF(I78&lt;&gt;0,O78/I78,0)</f>
        <v>0</v>
      </c>
    </row>
    <row r="79" spans="1:19" s="9" customFormat="1" ht="50.1" customHeight="1">
      <c r="A79" s="31"/>
      <c r="B79" s="142" t="s">
        <v>98</v>
      </c>
      <c r="C79" s="142"/>
      <c r="D79" s="142"/>
      <c r="E79" s="112" t="s">
        <v>240</v>
      </c>
      <c r="F79" s="19" t="s">
        <v>85</v>
      </c>
      <c r="G79" s="13">
        <v>9269</v>
      </c>
      <c r="H79" s="11">
        <f t="shared" si="41"/>
        <v>3842.0304239939583</v>
      </c>
      <c r="I79" s="12">
        <v>35611780</v>
      </c>
      <c r="J79" s="13">
        <v>4227</v>
      </c>
      <c r="K79" s="11">
        <f t="shared" si="42"/>
        <v>4394.7551454932573</v>
      </c>
      <c r="L79" s="12">
        <v>18576630</v>
      </c>
      <c r="M79" s="13">
        <v>4227</v>
      </c>
      <c r="N79" s="11">
        <f t="shared" si="43"/>
        <v>4394.7551454932573</v>
      </c>
      <c r="O79" s="12">
        <v>18576630</v>
      </c>
      <c r="P79" s="11">
        <f>G79-M79</f>
        <v>5042</v>
      </c>
      <c r="Q79" s="14">
        <f>IF(G79&lt;&gt;0,M79/G79,0)</f>
        <v>0.45603624986514185</v>
      </c>
      <c r="R79" s="11">
        <f>I79-O79</f>
        <v>17035150</v>
      </c>
      <c r="S79" s="14">
        <f>IF(I79&lt;&gt;0,O79/I79,0)</f>
        <v>0.52164283840908821</v>
      </c>
    </row>
    <row r="80" spans="1:19" s="9" customFormat="1" ht="33.950000000000003" customHeight="1">
      <c r="A80" s="31"/>
      <c r="B80" s="142" t="s">
        <v>101</v>
      </c>
      <c r="C80" s="142"/>
      <c r="D80" s="142"/>
      <c r="E80" s="112" t="s">
        <v>241</v>
      </c>
      <c r="F80" s="19" t="s">
        <v>85</v>
      </c>
      <c r="G80" s="13">
        <v>48837</v>
      </c>
      <c r="H80" s="11">
        <f t="shared" si="41"/>
        <v>442.28760980404201</v>
      </c>
      <c r="I80" s="12">
        <v>21600000</v>
      </c>
      <c r="J80" s="13">
        <v>8618</v>
      </c>
      <c r="K80" s="11">
        <f t="shared" si="42"/>
        <v>539.99118124854954</v>
      </c>
      <c r="L80" s="12">
        <v>4653644</v>
      </c>
      <c r="M80" s="13">
        <v>8618</v>
      </c>
      <c r="N80" s="11">
        <f t="shared" si="43"/>
        <v>539.99118124854954</v>
      </c>
      <c r="O80" s="12">
        <v>4653644</v>
      </c>
      <c r="P80" s="11">
        <f>G80-M80</f>
        <v>40219</v>
      </c>
      <c r="Q80" s="14">
        <f>IF(G80&lt;&gt;0,M80/G80,0)</f>
        <v>0.17646456580052008</v>
      </c>
      <c r="R80" s="11">
        <f>I80-O80</f>
        <v>16946356</v>
      </c>
      <c r="S80" s="14">
        <f>IF(I80&lt;&gt;0,O80/I80,0)</f>
        <v>0.21544648148148149</v>
      </c>
    </row>
    <row r="81" spans="1:19" s="9" customFormat="1" ht="24.95" customHeight="1">
      <c r="A81" s="31" t="s">
        <v>104</v>
      </c>
      <c r="B81" s="141" t="s">
        <v>105</v>
      </c>
      <c r="C81" s="141"/>
      <c r="D81" s="141"/>
      <c r="E81" s="94" t="s">
        <v>242</v>
      </c>
      <c r="F81" s="17" t="s">
        <v>61</v>
      </c>
      <c r="G81" s="13">
        <v>183644</v>
      </c>
      <c r="H81" s="11">
        <f t="shared" si="41"/>
        <v>2360.8599790899789</v>
      </c>
      <c r="I81" s="12">
        <v>433557770.00000006</v>
      </c>
      <c r="J81" s="13">
        <v>67834</v>
      </c>
      <c r="K81" s="11">
        <f t="shared" si="42"/>
        <v>1862.7733290090514</v>
      </c>
      <c r="L81" s="12">
        <v>126359366</v>
      </c>
      <c r="M81" s="13">
        <v>67834</v>
      </c>
      <c r="N81" s="11">
        <f t="shared" si="43"/>
        <v>1862.7733290090514</v>
      </c>
      <c r="O81" s="12">
        <v>126359366</v>
      </c>
      <c r="P81" s="11">
        <f>G81-M81</f>
        <v>115810</v>
      </c>
      <c r="Q81" s="14">
        <f>IF(G81&lt;&gt;0,M81/G81,0)</f>
        <v>0.36937770904576245</v>
      </c>
      <c r="R81" s="11">
        <f>I81-O81</f>
        <v>307198404.00000006</v>
      </c>
      <c r="S81" s="14">
        <f>IF(I81&lt;&gt;0,O81/I81,0)</f>
        <v>0.29144758725002201</v>
      </c>
    </row>
    <row r="82" spans="1:19" s="9" customFormat="1" ht="24.95" customHeight="1">
      <c r="A82" s="31" t="s">
        <v>108</v>
      </c>
      <c r="B82" s="143" t="s">
        <v>109</v>
      </c>
      <c r="C82" s="143"/>
      <c r="D82" s="143"/>
      <c r="E82" s="94" t="s">
        <v>243</v>
      </c>
      <c r="F82" s="17" t="s">
        <v>22</v>
      </c>
      <c r="G82" s="13">
        <v>17650</v>
      </c>
      <c r="H82" s="11">
        <f t="shared" si="41"/>
        <v>29972.242205099144</v>
      </c>
      <c r="I82" s="12">
        <v>529010074.9199999</v>
      </c>
      <c r="J82" s="13">
        <v>11179</v>
      </c>
      <c r="K82" s="11">
        <f t="shared" si="42"/>
        <v>27036.864689149301</v>
      </c>
      <c r="L82" s="12">
        <v>302245110.36000001</v>
      </c>
      <c r="M82" s="13">
        <v>11179</v>
      </c>
      <c r="N82" s="11">
        <f t="shared" si="43"/>
        <v>20245.985582789155</v>
      </c>
      <c r="O82" s="12">
        <v>226329872.82999998</v>
      </c>
      <c r="P82" s="11">
        <f>G82-M82</f>
        <v>6471</v>
      </c>
      <c r="Q82" s="14">
        <f>IF(G82&lt;&gt;0,M82/G82,0)</f>
        <v>0.63337110481586401</v>
      </c>
      <c r="R82" s="11">
        <f>I82-O82</f>
        <v>302680202.08999991</v>
      </c>
      <c r="S82" s="14">
        <f>IF(I82&lt;&gt;0,O82/I82,0)</f>
        <v>0.42783660191013745</v>
      </c>
    </row>
    <row r="83" spans="1:19" s="9" customFormat="1" ht="24.95" customHeight="1">
      <c r="A83" s="31"/>
      <c r="B83" s="156" t="s">
        <v>112</v>
      </c>
      <c r="C83" s="157"/>
      <c r="D83" s="158"/>
      <c r="E83" s="112" t="s">
        <v>244</v>
      </c>
      <c r="F83" s="19" t="s">
        <v>115</v>
      </c>
      <c r="G83" s="13">
        <v>199596</v>
      </c>
      <c r="H83" s="11">
        <f>IF(G83&lt;&gt;0,I82/G83,0)</f>
        <v>2650.4041910659525</v>
      </c>
      <c r="I83" s="16" t="s">
        <v>18</v>
      </c>
      <c r="J83" s="13">
        <v>125555</v>
      </c>
      <c r="K83" s="11">
        <f>IF(J83&lt;&gt;0,L82/J83,0)</f>
        <v>2407.2725925689938</v>
      </c>
      <c r="L83" s="16" t="s">
        <v>18</v>
      </c>
      <c r="M83" s="13">
        <v>125331</v>
      </c>
      <c r="N83" s="11">
        <f>IF(M83&lt;&gt;0,O82/M83,0)</f>
        <v>1805.8570731104035</v>
      </c>
      <c r="O83" s="16" t="s">
        <v>18</v>
      </c>
      <c r="P83" s="11">
        <f>G83-M83</f>
        <v>74265</v>
      </c>
      <c r="Q83" s="14">
        <f>IF(G83&lt;&gt;0,M83/G83,0)</f>
        <v>0.62792340527866286</v>
      </c>
      <c r="R83" s="20" t="s">
        <v>18</v>
      </c>
      <c r="S83" s="20" t="s">
        <v>18</v>
      </c>
    </row>
    <row r="84" spans="1:19" s="9" customFormat="1" ht="24.95" customHeight="1">
      <c r="A84" s="31" t="s">
        <v>116</v>
      </c>
      <c r="B84" s="141" t="s">
        <v>117</v>
      </c>
      <c r="C84" s="141"/>
      <c r="D84" s="141"/>
      <c r="E84" s="94" t="s">
        <v>245</v>
      </c>
      <c r="F84" s="113" t="s">
        <v>22</v>
      </c>
      <c r="G84" s="13">
        <v>545</v>
      </c>
      <c r="H84" s="11">
        <f t="shared" si="41"/>
        <v>18952.081431192659</v>
      </c>
      <c r="I84" s="12">
        <v>10328884.379999999</v>
      </c>
      <c r="J84" s="13">
        <v>482</v>
      </c>
      <c r="K84" s="11">
        <f t="shared" ref="K84:K86" si="44">IF(J84&lt;&gt;0,L84/J84,0)</f>
        <v>23960.243796680497</v>
      </c>
      <c r="L84" s="12">
        <v>11548837.51</v>
      </c>
      <c r="M84" s="13">
        <v>482</v>
      </c>
      <c r="N84" s="11">
        <f t="shared" ref="N84:N86" si="45">IF(M84&lt;&gt;0,O84/M84,0)</f>
        <v>17429.75788381743</v>
      </c>
      <c r="O84" s="12">
        <v>8401143.3000000007</v>
      </c>
      <c r="P84" s="11">
        <f>G84-M84</f>
        <v>63</v>
      </c>
      <c r="Q84" s="14">
        <f>IF(G84&lt;&gt;0,M84/G84,0)</f>
        <v>0.88440366972477069</v>
      </c>
      <c r="R84" s="11">
        <f>I84-O84</f>
        <v>1927741.0799999982</v>
      </c>
      <c r="S84" s="14">
        <f>IF(I84&lt;&gt;0,O84/I84,0)</f>
        <v>0.81336405665139233</v>
      </c>
    </row>
    <row r="85" spans="1:19" s="9" customFormat="1" ht="24.95" customHeight="1">
      <c r="A85" s="31" t="s">
        <v>120</v>
      </c>
      <c r="B85" s="141" t="s">
        <v>121</v>
      </c>
      <c r="C85" s="141"/>
      <c r="D85" s="141"/>
      <c r="E85" s="94" t="s">
        <v>246</v>
      </c>
      <c r="F85" s="30" t="s">
        <v>124</v>
      </c>
      <c r="G85" s="13">
        <v>0</v>
      </c>
      <c r="H85" s="11">
        <f t="shared" si="41"/>
        <v>0</v>
      </c>
      <c r="I85" s="12">
        <v>0</v>
      </c>
      <c r="J85" s="13">
        <v>0</v>
      </c>
      <c r="K85" s="11">
        <f t="shared" si="44"/>
        <v>0</v>
      </c>
      <c r="L85" s="12">
        <v>0</v>
      </c>
      <c r="M85" s="13">
        <v>0</v>
      </c>
      <c r="N85" s="11">
        <f t="shared" si="45"/>
        <v>0</v>
      </c>
      <c r="O85" s="12">
        <v>0</v>
      </c>
      <c r="P85" s="11">
        <f>G85-M85</f>
        <v>0</v>
      </c>
      <c r="Q85" s="14">
        <f>IF(G85&lt;&gt;0,M85/G85,0)</f>
        <v>0</v>
      </c>
      <c r="R85" s="11">
        <f>I85-O85</f>
        <v>0</v>
      </c>
      <c r="S85" s="14">
        <f>IF(I85&lt;&gt;0,O85/I85,0)</f>
        <v>0</v>
      </c>
    </row>
    <row r="86" spans="1:19" s="9" customFormat="1" ht="90">
      <c r="A86" s="21" t="s">
        <v>125</v>
      </c>
      <c r="B86" s="82" t="s">
        <v>126</v>
      </c>
      <c r="C86" s="153" t="s">
        <v>25</v>
      </c>
      <c r="D86" s="74" t="s">
        <v>247</v>
      </c>
      <c r="E86" s="94" t="s">
        <v>248</v>
      </c>
      <c r="F86" s="15" t="s">
        <v>22</v>
      </c>
      <c r="G86" s="25">
        <f>G82+G91</f>
        <v>47615</v>
      </c>
      <c r="H86" s="16">
        <f t="shared" si="41"/>
        <v>46615.259897091251</v>
      </c>
      <c r="I86" s="16">
        <f>I82+I91</f>
        <v>2219585600</v>
      </c>
      <c r="J86" s="25">
        <f>J82+J91</f>
        <v>35547</v>
      </c>
      <c r="K86" s="16">
        <f t="shared" si="44"/>
        <v>45803.148223760101</v>
      </c>
      <c r="L86" s="16">
        <f>L82+L91</f>
        <v>1628164509.9100003</v>
      </c>
      <c r="M86" s="25">
        <f>M82+M91</f>
        <v>35547</v>
      </c>
      <c r="N86" s="16">
        <f t="shared" si="45"/>
        <v>29007.489390103583</v>
      </c>
      <c r="O86" s="16">
        <f>O82+O91</f>
        <v>1031129225.3500121</v>
      </c>
      <c r="P86" s="16">
        <f>G86-M86</f>
        <v>12068</v>
      </c>
      <c r="Q86" s="32">
        <f>IF(G86&lt;&gt;0,M86/G86,0)</f>
        <v>0.74655045678882703</v>
      </c>
      <c r="R86" s="16">
        <f>I86-O86</f>
        <v>1188456374.6499879</v>
      </c>
      <c r="S86" s="32">
        <f>IF(I86&lt;&gt;0,O86/I86,0)</f>
        <v>0.46455934177533503</v>
      </c>
    </row>
    <row r="87" spans="1:19" s="9" customFormat="1" ht="36">
      <c r="A87" s="31"/>
      <c r="B87" s="114" t="s">
        <v>112</v>
      </c>
      <c r="C87" s="154"/>
      <c r="D87" s="57" t="s">
        <v>249</v>
      </c>
      <c r="E87" s="112" t="s">
        <v>250</v>
      </c>
      <c r="F87" s="19" t="s">
        <v>115</v>
      </c>
      <c r="G87" s="79">
        <f>G83+G92</f>
        <v>422843</v>
      </c>
      <c r="H87" s="11">
        <f>IF(G87&lt;&gt;0,I86/G87,0)</f>
        <v>5249.1955643111032</v>
      </c>
      <c r="I87" s="16" t="s">
        <v>18</v>
      </c>
      <c r="J87" s="79">
        <f>J83+J92</f>
        <v>267662</v>
      </c>
      <c r="K87" s="11">
        <f>IF(J87&lt;&gt;0,L86/J87,0)</f>
        <v>6082.9124414746966</v>
      </c>
      <c r="L87" s="16" t="s">
        <v>18</v>
      </c>
      <c r="M87" s="79">
        <f>M83+M92</f>
        <v>267438</v>
      </c>
      <c r="N87" s="11">
        <f>IF(M87&lt;&gt;0,O86/M87,0)</f>
        <v>3855.5823231927102</v>
      </c>
      <c r="O87" s="16" t="s">
        <v>18</v>
      </c>
      <c r="P87" s="11">
        <f>G87-M87</f>
        <v>155405</v>
      </c>
      <c r="Q87" s="14">
        <f>IF(G87&lt;&gt;0,M87/G87,0)</f>
        <v>0.63247588348394079</v>
      </c>
      <c r="R87" s="20" t="s">
        <v>18</v>
      </c>
      <c r="S87" s="20" t="s">
        <v>18</v>
      </c>
    </row>
    <row r="88" spans="1:19" s="9" customFormat="1" ht="36">
      <c r="A88" s="31" t="s">
        <v>131</v>
      </c>
      <c r="B88" s="85" t="s">
        <v>132</v>
      </c>
      <c r="C88" s="154"/>
      <c r="D88" s="67" t="s">
        <v>251</v>
      </c>
      <c r="E88" s="94" t="s">
        <v>252</v>
      </c>
      <c r="F88" s="17" t="s">
        <v>22</v>
      </c>
      <c r="G88" s="79">
        <f>G84+G93</f>
        <v>7372</v>
      </c>
      <c r="H88" s="11">
        <f t="shared" si="41"/>
        <v>99985.820672816059</v>
      </c>
      <c r="I88" s="80">
        <f>I84+I93</f>
        <v>737095470</v>
      </c>
      <c r="J88" s="79">
        <f>J84+J93</f>
        <v>5758</v>
      </c>
      <c r="K88" s="11">
        <f t="shared" ref="K88:K89" si="46">IF(J88&lt;&gt;0,L88/J88,0)</f>
        <v>106014.35979333101</v>
      </c>
      <c r="L88" s="80">
        <f>L84+L93</f>
        <v>610430683.68999994</v>
      </c>
      <c r="M88" s="79">
        <f>M84+M93</f>
        <v>5758</v>
      </c>
      <c r="N88" s="11">
        <f t="shared" ref="N88:N89" si="47">IF(M88&lt;&gt;0,O88/M88,0)</f>
        <v>72597.243468218134</v>
      </c>
      <c r="O88" s="80">
        <f>O84+O93</f>
        <v>418014927.89000005</v>
      </c>
      <c r="P88" s="11">
        <f>G88-M88</f>
        <v>1614</v>
      </c>
      <c r="Q88" s="14">
        <f>IF(G88&lt;&gt;0,M88/G88,0)</f>
        <v>0.78106348345089527</v>
      </c>
      <c r="R88" s="11">
        <f>I88-O88</f>
        <v>319080542.10999995</v>
      </c>
      <c r="S88" s="14">
        <f>IF(I88&lt;&gt;0,O88/I88,0)</f>
        <v>0.56711097124230059</v>
      </c>
    </row>
    <row r="89" spans="1:19" s="9" customFormat="1" ht="54">
      <c r="A89" s="31" t="s">
        <v>135</v>
      </c>
      <c r="B89" s="85" t="s">
        <v>253</v>
      </c>
      <c r="C89" s="155"/>
      <c r="D89" s="67" t="s">
        <v>254</v>
      </c>
      <c r="E89" s="94" t="s">
        <v>255</v>
      </c>
      <c r="F89" s="30" t="s">
        <v>124</v>
      </c>
      <c r="G89" s="79">
        <f>G85+G94</f>
        <v>393</v>
      </c>
      <c r="H89" s="11">
        <f t="shared" si="41"/>
        <v>149616.99745547073</v>
      </c>
      <c r="I89" s="80">
        <f>I85+I94</f>
        <v>58799480</v>
      </c>
      <c r="J89" s="79">
        <f>J85+J94</f>
        <v>0</v>
      </c>
      <c r="K89" s="11">
        <f t="shared" si="46"/>
        <v>0</v>
      </c>
      <c r="L89" s="80">
        <f>L85+L94</f>
        <v>0</v>
      </c>
      <c r="M89" s="79">
        <f>M85+M94</f>
        <v>0</v>
      </c>
      <c r="N89" s="11">
        <f t="shared" si="47"/>
        <v>0</v>
      </c>
      <c r="O89" s="80">
        <f>O85+O94</f>
        <v>0</v>
      </c>
      <c r="P89" s="11">
        <f>G89-M89</f>
        <v>393</v>
      </c>
      <c r="Q89" s="14">
        <f>IF(G89&lt;&gt;0,M89/G89,0)</f>
        <v>0</v>
      </c>
      <c r="R89" s="11">
        <f>I89-O89</f>
        <v>58799480</v>
      </c>
      <c r="S89" s="14">
        <f>IF(I89&lt;&gt;0,O89/I89,0)</f>
        <v>0</v>
      </c>
    </row>
    <row r="90" spans="1:19" s="9" customFormat="1" ht="50.1" customHeight="1">
      <c r="A90" s="81" t="s">
        <v>138</v>
      </c>
      <c r="B90" s="82" t="s">
        <v>139</v>
      </c>
      <c r="C90" s="115" t="s">
        <v>25</v>
      </c>
      <c r="D90" s="23" t="s">
        <v>256</v>
      </c>
      <c r="E90" s="91" t="s">
        <v>257</v>
      </c>
      <c r="F90" s="25" t="s">
        <v>18</v>
      </c>
      <c r="G90" s="25" t="s">
        <v>18</v>
      </c>
      <c r="H90" s="25" t="s">
        <v>18</v>
      </c>
      <c r="I90" s="16">
        <f>I91+I95</f>
        <v>10276409155.08</v>
      </c>
      <c r="J90" s="25" t="s">
        <v>18</v>
      </c>
      <c r="K90" s="25" t="s">
        <v>18</v>
      </c>
      <c r="L90" s="16">
        <f>L91+L95</f>
        <v>7173390306.2100019</v>
      </c>
      <c r="M90" s="25" t="s">
        <v>18</v>
      </c>
      <c r="N90" s="25" t="s">
        <v>18</v>
      </c>
      <c r="O90" s="16">
        <f>O91+O95</f>
        <v>6965120315.0500126</v>
      </c>
      <c r="P90" s="25" t="s">
        <v>18</v>
      </c>
      <c r="Q90" s="25" t="s">
        <v>18</v>
      </c>
      <c r="R90" s="16">
        <f>I90-O90</f>
        <v>3311288840.0299873</v>
      </c>
      <c r="S90" s="32">
        <f>IF(I90&lt;&gt;0,O90/I90,0)</f>
        <v>0.67777763710458161</v>
      </c>
    </row>
    <row r="91" spans="1:19" s="9" customFormat="1" ht="24.95" customHeight="1">
      <c r="A91" s="83" t="s">
        <v>142</v>
      </c>
      <c r="B91" s="143" t="s">
        <v>143</v>
      </c>
      <c r="C91" s="143"/>
      <c r="D91" s="143"/>
      <c r="E91" s="94" t="s">
        <v>258</v>
      </c>
      <c r="F91" s="30" t="s">
        <v>146</v>
      </c>
      <c r="G91" s="13">
        <v>29965</v>
      </c>
      <c r="H91" s="11">
        <f t="shared" ref="H91:H95" si="48">IF(G91&lt;&gt;0,I91/G91,0)</f>
        <v>56418.338898047725</v>
      </c>
      <c r="I91" s="12">
        <v>1690575525.0800002</v>
      </c>
      <c r="J91" s="13">
        <v>24368</v>
      </c>
      <c r="K91" s="11">
        <f t="shared" ref="K91" si="49">IF(J91&lt;&gt;0,L91/J91,0)</f>
        <v>54412.31941685819</v>
      </c>
      <c r="L91" s="12">
        <v>1325919399.5500004</v>
      </c>
      <c r="M91" s="13">
        <v>24368</v>
      </c>
      <c r="N91" s="11">
        <f t="shared" ref="N91" si="50">IF(M91&lt;&gt;0,O91/M91,0)</f>
        <v>33026.893980630826</v>
      </c>
      <c r="O91" s="12">
        <v>804799352.52001202</v>
      </c>
      <c r="P91" s="11">
        <f>G91-M91</f>
        <v>5597</v>
      </c>
      <c r="Q91" s="14">
        <f>IF(G91&lt;&gt;0,M91/G91,0)</f>
        <v>0.81321541798765229</v>
      </c>
      <c r="R91" s="11">
        <f>I91-O91</f>
        <v>885776172.55998814</v>
      </c>
      <c r="S91" s="14">
        <f>IF(I91&lt;&gt;0,O91/I91,0)</f>
        <v>0.47605051686876154</v>
      </c>
    </row>
    <row r="92" spans="1:19" s="9" customFormat="1" ht="24.95" customHeight="1">
      <c r="A92" s="83"/>
      <c r="B92" s="156" t="s">
        <v>112</v>
      </c>
      <c r="C92" s="157"/>
      <c r="D92" s="158"/>
      <c r="E92" s="112" t="s">
        <v>259</v>
      </c>
      <c r="F92" s="19" t="s">
        <v>115</v>
      </c>
      <c r="G92" s="13">
        <v>223247</v>
      </c>
      <c r="H92" s="11">
        <f>IF(G92&lt;&gt;0,I91/G92,0)</f>
        <v>7572.6685020627383</v>
      </c>
      <c r="I92" s="16" t="s">
        <v>18</v>
      </c>
      <c r="J92" s="13">
        <v>142107</v>
      </c>
      <c r="K92" s="11">
        <f>IF(J92&lt;&gt;0,L91/J92,0)</f>
        <v>9330.4298841717882</v>
      </c>
      <c r="L92" s="16" t="s">
        <v>18</v>
      </c>
      <c r="M92" s="13">
        <v>142107</v>
      </c>
      <c r="N92" s="11">
        <f>IF(M92&lt;&gt;0,O91/M92,0)</f>
        <v>5663.3336325445753</v>
      </c>
      <c r="O92" s="16" t="s">
        <v>18</v>
      </c>
      <c r="P92" s="11">
        <f>G92-M92</f>
        <v>81140</v>
      </c>
      <c r="Q92" s="14">
        <f>IF(G92&lt;&gt;0,M92/G92,0)</f>
        <v>0.63654606780830203</v>
      </c>
      <c r="R92" s="20" t="s">
        <v>18</v>
      </c>
      <c r="S92" s="20" t="s">
        <v>18</v>
      </c>
    </row>
    <row r="93" spans="1:19" s="9" customFormat="1" ht="24.95" customHeight="1">
      <c r="A93" s="83" t="s">
        <v>149</v>
      </c>
      <c r="B93" s="143" t="s">
        <v>150</v>
      </c>
      <c r="C93" s="143"/>
      <c r="D93" s="143"/>
      <c r="E93" s="94" t="s">
        <v>260</v>
      </c>
      <c r="F93" s="17" t="s">
        <v>22</v>
      </c>
      <c r="G93" s="13">
        <v>6827</v>
      </c>
      <c r="H93" s="11">
        <f t="shared" si="48"/>
        <v>106454.75107953713</v>
      </c>
      <c r="I93" s="12">
        <v>726766585.62</v>
      </c>
      <c r="J93" s="13">
        <v>5276</v>
      </c>
      <c r="K93" s="11">
        <f t="shared" ref="K93:K95" si="51">IF(J93&lt;&gt;0,L93/J93,0)</f>
        <v>113510.58494692948</v>
      </c>
      <c r="L93" s="12">
        <v>598881846.17999995</v>
      </c>
      <c r="M93" s="13">
        <v>5276</v>
      </c>
      <c r="N93" s="11">
        <f t="shared" ref="N93:N95" si="52">IF(M93&lt;&gt;0,O93/M93,0)</f>
        <v>77637.184342304783</v>
      </c>
      <c r="O93" s="12">
        <v>409613784.59000003</v>
      </c>
      <c r="P93" s="11">
        <f>G93-M93</f>
        <v>1551</v>
      </c>
      <c r="Q93" s="14">
        <f>IF(G93&lt;&gt;0,M93/G93,0)</f>
        <v>0.77281382744983151</v>
      </c>
      <c r="R93" s="11">
        <f>I93-O93</f>
        <v>317152801.02999997</v>
      </c>
      <c r="S93" s="14">
        <f>IF(I93&lt;&gt;0,O93/I93,0)</f>
        <v>0.56361119607688226</v>
      </c>
    </row>
    <row r="94" spans="1:19" s="9" customFormat="1" ht="24.95" customHeight="1">
      <c r="A94" s="83" t="s">
        <v>153</v>
      </c>
      <c r="B94" s="141" t="s">
        <v>154</v>
      </c>
      <c r="C94" s="141"/>
      <c r="D94" s="141"/>
      <c r="E94" s="94" t="s">
        <v>261</v>
      </c>
      <c r="F94" s="30" t="s">
        <v>124</v>
      </c>
      <c r="G94" s="13">
        <v>393</v>
      </c>
      <c r="H94" s="11">
        <f t="shared" si="48"/>
        <v>149616.99745547073</v>
      </c>
      <c r="I94" s="12">
        <v>58799480</v>
      </c>
      <c r="J94" s="13">
        <v>0</v>
      </c>
      <c r="K94" s="11">
        <f t="shared" si="51"/>
        <v>0</v>
      </c>
      <c r="L94" s="12">
        <v>0</v>
      </c>
      <c r="M94" s="13">
        <v>0</v>
      </c>
      <c r="N94" s="11">
        <f t="shared" si="52"/>
        <v>0</v>
      </c>
      <c r="O94" s="12">
        <v>0</v>
      </c>
      <c r="P94" s="11">
        <f>G94-M94</f>
        <v>393</v>
      </c>
      <c r="Q94" s="14">
        <f>IF(G94&lt;&gt;0,M94/G94,0)</f>
        <v>0</v>
      </c>
      <c r="R94" s="11">
        <f>I94-O94</f>
        <v>58799480</v>
      </c>
      <c r="S94" s="14">
        <f>IF(I94&lt;&gt;0,O94/I94,0)</f>
        <v>0</v>
      </c>
    </row>
    <row r="95" spans="1:19" s="9" customFormat="1" ht="24.95" customHeight="1">
      <c r="A95" s="83" t="s">
        <v>157</v>
      </c>
      <c r="B95" s="141" t="s">
        <v>158</v>
      </c>
      <c r="C95" s="141"/>
      <c r="D95" s="141"/>
      <c r="E95" s="94" t="s">
        <v>262</v>
      </c>
      <c r="F95" s="30" t="s">
        <v>21</v>
      </c>
      <c r="G95" s="13">
        <v>115479</v>
      </c>
      <c r="H95" s="11">
        <f t="shared" si="48"/>
        <v>74349.740039314493</v>
      </c>
      <c r="I95" s="12">
        <v>8585833629.999999</v>
      </c>
      <c r="J95" s="13">
        <v>84257</v>
      </c>
      <c r="K95" s="11">
        <f t="shared" si="51"/>
        <v>69400.416661642375</v>
      </c>
      <c r="L95" s="12">
        <v>5847470906.6600018</v>
      </c>
      <c r="M95" s="13">
        <v>84257</v>
      </c>
      <c r="N95" s="11">
        <f t="shared" si="52"/>
        <v>73113.461938236593</v>
      </c>
      <c r="O95" s="12">
        <v>6160320962.5300007</v>
      </c>
      <c r="P95" s="11">
        <f>G95-M95</f>
        <v>31222</v>
      </c>
      <c r="Q95" s="14">
        <f>IF(G95&lt;&gt;0,M95/G95,0)</f>
        <v>0.72963049558794235</v>
      </c>
      <c r="R95" s="11">
        <f>I95-O95</f>
        <v>2425512667.4699984</v>
      </c>
      <c r="S95" s="14">
        <f>IF(I95&lt;&gt;0,O95/I95,0)</f>
        <v>0.71749829172149959</v>
      </c>
    </row>
    <row r="96" spans="1:19" s="9" customFormat="1" ht="24.95" customHeight="1">
      <c r="A96" s="83"/>
      <c r="B96" s="142" t="s">
        <v>161</v>
      </c>
      <c r="C96" s="142"/>
      <c r="D96" s="142"/>
      <c r="E96" s="112" t="s">
        <v>263</v>
      </c>
      <c r="F96" s="77" t="s">
        <v>35</v>
      </c>
      <c r="G96" s="13">
        <v>1003605</v>
      </c>
      <c r="H96" s="11">
        <f>IF(G96&lt;&gt;0,I95/G96,0)</f>
        <v>8554.9928806652006</v>
      </c>
      <c r="I96" s="16" t="s">
        <v>18</v>
      </c>
      <c r="J96" s="13">
        <v>680466</v>
      </c>
      <c r="K96" s="11">
        <f>IF(J96&lt;&gt;0,L95/J96,0)</f>
        <v>8593.3329610296496</v>
      </c>
      <c r="L96" s="16" t="s">
        <v>18</v>
      </c>
      <c r="M96" s="13">
        <v>679074</v>
      </c>
      <c r="N96" s="11">
        <f>IF(M96&lt;&gt;0,O95/M96,0)</f>
        <v>9071.648984543659</v>
      </c>
      <c r="O96" s="16" t="s">
        <v>18</v>
      </c>
      <c r="P96" s="11">
        <f>G96-M96</f>
        <v>324531</v>
      </c>
      <c r="Q96" s="14">
        <f>IF(G96&lt;&gt;0,M96/G96,0)</f>
        <v>0.67663473179189026</v>
      </c>
      <c r="R96" s="20" t="s">
        <v>18</v>
      </c>
      <c r="S96" s="20" t="s">
        <v>18</v>
      </c>
    </row>
    <row r="97" spans="1:19" s="9" customFormat="1" ht="24.95" customHeight="1">
      <c r="A97" s="83" t="s">
        <v>164</v>
      </c>
      <c r="B97" s="143" t="s">
        <v>165</v>
      </c>
      <c r="C97" s="143"/>
      <c r="D97" s="143"/>
      <c r="E97" s="94" t="s">
        <v>264</v>
      </c>
      <c r="F97" s="30" t="s">
        <v>21</v>
      </c>
      <c r="G97" s="13">
        <v>6036</v>
      </c>
      <c r="H97" s="11">
        <f t="shared" ref="H97:H102" si="53">IF(G97&lt;&gt;0,I97/G97,0)</f>
        <v>190282.41053677932</v>
      </c>
      <c r="I97" s="12">
        <v>1148544630</v>
      </c>
      <c r="J97" s="13">
        <v>7292</v>
      </c>
      <c r="K97" s="11">
        <f t="shared" ref="K97:K98" si="54">IF(J97&lt;&gt;0,L97/J97,0)</f>
        <v>108845.45760970928</v>
      </c>
      <c r="L97" s="12">
        <v>793701076.8900001</v>
      </c>
      <c r="M97" s="13">
        <v>7292</v>
      </c>
      <c r="N97" s="11">
        <f t="shared" ref="N97:N98" si="55">IF(M97&lt;&gt;0,O97/M97,0)</f>
        <v>122501.530899616</v>
      </c>
      <c r="O97" s="12">
        <v>893281163.31999993</v>
      </c>
      <c r="P97" s="11">
        <f>G97-M97</f>
        <v>-1256</v>
      </c>
      <c r="Q97" s="14">
        <f>IF(G97&lt;&gt;0,M97/G97,0)</f>
        <v>1.2080848243870113</v>
      </c>
      <c r="R97" s="11">
        <f>I97-O97</f>
        <v>255263466.68000007</v>
      </c>
      <c r="S97" s="14">
        <f>IF(I97&lt;&gt;0,O97/I97,0)</f>
        <v>0.77775050266875567</v>
      </c>
    </row>
    <row r="98" spans="1:19" s="9" customFormat="1" ht="24.95" customHeight="1">
      <c r="A98" s="31" t="s">
        <v>168</v>
      </c>
      <c r="B98" s="143" t="s">
        <v>169</v>
      </c>
      <c r="C98" s="143"/>
      <c r="D98" s="143"/>
      <c r="E98" s="94" t="s">
        <v>265</v>
      </c>
      <c r="F98" s="30" t="s">
        <v>21</v>
      </c>
      <c r="G98" s="13">
        <v>5563</v>
      </c>
      <c r="H98" s="11">
        <f t="shared" si="53"/>
        <v>211763.64191982744</v>
      </c>
      <c r="I98" s="12">
        <v>1178041140</v>
      </c>
      <c r="J98" s="13">
        <v>3601</v>
      </c>
      <c r="K98" s="11">
        <f t="shared" si="54"/>
        <v>215643.34264093309</v>
      </c>
      <c r="L98" s="12">
        <v>776531676.85000002</v>
      </c>
      <c r="M98" s="13">
        <v>3601</v>
      </c>
      <c r="N98" s="11">
        <f t="shared" si="55"/>
        <v>221108.04800610943</v>
      </c>
      <c r="O98" s="12">
        <v>796210080.87</v>
      </c>
      <c r="P98" s="11">
        <f>G98-M98</f>
        <v>1962</v>
      </c>
      <c r="Q98" s="14">
        <f>IF(G98&lt;&gt;0,M98/G98,0)</f>
        <v>0.64731260111450661</v>
      </c>
      <c r="R98" s="11">
        <f>I98-O98</f>
        <v>381831059.13</v>
      </c>
      <c r="S98" s="14">
        <f>IF(I98&lt;&gt;0,O98/I98,0)</f>
        <v>0.67587629483805634</v>
      </c>
    </row>
    <row r="99" spans="1:19" s="9" customFormat="1" ht="24.95" customHeight="1">
      <c r="A99" s="26" t="s">
        <v>23</v>
      </c>
      <c r="B99" s="144" t="s">
        <v>185</v>
      </c>
      <c r="C99" s="145"/>
      <c r="D99" s="146"/>
      <c r="E99" s="91" t="s">
        <v>266</v>
      </c>
      <c r="F99" s="16" t="s">
        <v>18</v>
      </c>
      <c r="G99" s="16" t="s">
        <v>18</v>
      </c>
      <c r="H99" s="16" t="s">
        <v>18</v>
      </c>
      <c r="I99" s="116">
        <f>SUM(I100:I102)</f>
        <v>466201010</v>
      </c>
      <c r="J99" s="16" t="s">
        <v>18</v>
      </c>
      <c r="K99" s="16" t="s">
        <v>18</v>
      </c>
      <c r="L99" s="116">
        <f>SUM(L100:L102)</f>
        <v>262049423.74000001</v>
      </c>
      <c r="M99" s="16" t="s">
        <v>18</v>
      </c>
      <c r="N99" s="16" t="s">
        <v>18</v>
      </c>
      <c r="O99" s="116">
        <f>SUM(O100:O102)</f>
        <v>264503764.64999998</v>
      </c>
      <c r="P99" s="20" t="s">
        <v>18</v>
      </c>
      <c r="Q99" s="20" t="s">
        <v>18</v>
      </c>
      <c r="R99" s="11">
        <f>I99-O99</f>
        <v>201697245.35000002</v>
      </c>
      <c r="S99" s="14">
        <f>IF(I99&lt;&gt;0,O99/I99,0)</f>
        <v>0.56735991337727898</v>
      </c>
    </row>
    <row r="100" spans="1:19" s="9" customFormat="1" ht="24.95" customHeight="1">
      <c r="A100" s="26" t="s">
        <v>26</v>
      </c>
      <c r="B100" s="147" t="s">
        <v>189</v>
      </c>
      <c r="C100" s="148"/>
      <c r="D100" s="149"/>
      <c r="E100" s="117" t="s">
        <v>267</v>
      </c>
      <c r="F100" s="118" t="s">
        <v>61</v>
      </c>
      <c r="G100" s="13">
        <v>2073</v>
      </c>
      <c r="H100" s="11">
        <f t="shared" si="53"/>
        <v>37045.069946936805</v>
      </c>
      <c r="I100" s="12">
        <v>76794430</v>
      </c>
      <c r="J100" s="13">
        <v>1521</v>
      </c>
      <c r="K100" s="11">
        <f t="shared" ref="K100:K102" si="56">IF(J100&lt;&gt;0,L100/J100,0)</f>
        <v>18582.142570677184</v>
      </c>
      <c r="L100" s="12">
        <v>28263438.849999998</v>
      </c>
      <c r="M100" s="13">
        <v>1521</v>
      </c>
      <c r="N100" s="11">
        <f t="shared" ref="N100:N102" si="57">IF(M100&lt;&gt;0,O100/M100,0)</f>
        <v>18582.142570677184</v>
      </c>
      <c r="O100" s="12">
        <v>28263438.849999998</v>
      </c>
      <c r="P100" s="11">
        <f>G100-M100</f>
        <v>552</v>
      </c>
      <c r="Q100" s="14">
        <f>IF(G100&lt;&gt;0,M100/G100,0)</f>
        <v>0.73371924746743844</v>
      </c>
      <c r="R100" s="11">
        <f>I100-O100</f>
        <v>48530991.150000006</v>
      </c>
      <c r="S100" s="14">
        <f>IF(I100&lt;&gt;0,O100/I100,0)</f>
        <v>0.36804021919298052</v>
      </c>
    </row>
    <row r="101" spans="1:19" s="9" customFormat="1" ht="33.950000000000003" customHeight="1">
      <c r="A101" s="26" t="s">
        <v>33</v>
      </c>
      <c r="B101" s="147" t="s">
        <v>193</v>
      </c>
      <c r="C101" s="148"/>
      <c r="D101" s="149"/>
      <c r="E101" s="94" t="s">
        <v>268</v>
      </c>
      <c r="F101" s="118" t="s">
        <v>22</v>
      </c>
      <c r="G101" s="13">
        <v>1825</v>
      </c>
      <c r="H101" s="11">
        <f t="shared" si="53"/>
        <v>44503.019178082192</v>
      </c>
      <c r="I101" s="12">
        <v>81218010</v>
      </c>
      <c r="J101" s="13">
        <v>856</v>
      </c>
      <c r="K101" s="11">
        <f t="shared" si="56"/>
        <v>59758.579415887849</v>
      </c>
      <c r="L101" s="12">
        <v>51153343.979999997</v>
      </c>
      <c r="M101" s="13">
        <v>856</v>
      </c>
      <c r="N101" s="11">
        <f t="shared" si="57"/>
        <v>66476.689334112147</v>
      </c>
      <c r="O101" s="12">
        <v>56904046.07</v>
      </c>
      <c r="P101" s="11">
        <f>G101-M101</f>
        <v>969</v>
      </c>
      <c r="Q101" s="14">
        <f>IF(G101&lt;&gt;0,M101/G101,0)</f>
        <v>0.46904109589041099</v>
      </c>
      <c r="R101" s="11">
        <f>I101-O101</f>
        <v>24313963.93</v>
      </c>
      <c r="S101" s="14">
        <f>IF(I101&lt;&gt;0,O101/I101,0)</f>
        <v>0.70063334560893575</v>
      </c>
    </row>
    <row r="102" spans="1:19" s="9" customFormat="1" ht="33.950000000000003" customHeight="1">
      <c r="A102" s="26" t="s">
        <v>36</v>
      </c>
      <c r="B102" s="147" t="s">
        <v>197</v>
      </c>
      <c r="C102" s="148"/>
      <c r="D102" s="149"/>
      <c r="E102" s="94" t="s">
        <v>269</v>
      </c>
      <c r="F102" s="118" t="s">
        <v>21</v>
      </c>
      <c r="G102" s="13">
        <v>3807</v>
      </c>
      <c r="H102" s="11">
        <f t="shared" si="53"/>
        <v>80953.13107433675</v>
      </c>
      <c r="I102" s="12">
        <v>308188570</v>
      </c>
      <c r="J102" s="13">
        <v>1212</v>
      </c>
      <c r="K102" s="11">
        <f t="shared" si="56"/>
        <v>150686.99745049505</v>
      </c>
      <c r="L102" s="12">
        <v>182632640.91</v>
      </c>
      <c r="M102" s="13">
        <v>1212</v>
      </c>
      <c r="N102" s="11">
        <f t="shared" si="57"/>
        <v>147967.22749999998</v>
      </c>
      <c r="O102" s="12">
        <v>179336279.72999999</v>
      </c>
      <c r="P102" s="11">
        <f>G102-M102</f>
        <v>2595</v>
      </c>
      <c r="Q102" s="14">
        <f>IF(G102&lt;&gt;0,M102/G102,0)</f>
        <v>0.31836091410559497</v>
      </c>
      <c r="R102" s="11">
        <f>I102-O102</f>
        <v>128852290.27000001</v>
      </c>
      <c r="S102" s="14">
        <f>IF(I102&lt;&gt;0,O102/I102,0)</f>
        <v>0.58190438318332183</v>
      </c>
    </row>
    <row r="103" spans="1:19" s="9" customFormat="1" ht="24.95" customHeight="1">
      <c r="A103" s="119" t="s">
        <v>184</v>
      </c>
      <c r="B103" s="138" t="s">
        <v>270</v>
      </c>
      <c r="C103" s="139"/>
      <c r="D103" s="140"/>
      <c r="E103" s="91" t="s">
        <v>271</v>
      </c>
      <c r="F103" s="25" t="s">
        <v>18</v>
      </c>
      <c r="G103" s="25" t="s">
        <v>18</v>
      </c>
      <c r="H103" s="25" t="s">
        <v>18</v>
      </c>
      <c r="I103" s="12">
        <v>175963380</v>
      </c>
      <c r="J103" s="25" t="s">
        <v>18</v>
      </c>
      <c r="K103" s="25" t="s">
        <v>18</v>
      </c>
      <c r="L103" s="12"/>
      <c r="M103" s="25" t="s">
        <v>18</v>
      </c>
      <c r="N103" s="25" t="s">
        <v>18</v>
      </c>
      <c r="O103" s="12">
        <v>127244859.81999999</v>
      </c>
      <c r="P103" s="25" t="s">
        <v>18</v>
      </c>
      <c r="Q103" s="25" t="s">
        <v>18</v>
      </c>
      <c r="R103" s="16">
        <f>I103-O103</f>
        <v>48718520.180000007</v>
      </c>
      <c r="S103" s="32">
        <f>IF(I103&lt;&gt;0,O103/I103,0)</f>
        <v>0.72313261895742165</v>
      </c>
    </row>
    <row r="104" spans="1:19" s="9" customFormat="1" ht="50.25" customHeight="1">
      <c r="A104" s="120" t="s">
        <v>45</v>
      </c>
      <c r="B104" s="107" t="s">
        <v>272</v>
      </c>
      <c r="C104" s="36" t="s">
        <v>25</v>
      </c>
      <c r="D104" s="108" t="s">
        <v>273</v>
      </c>
      <c r="E104" s="121" t="s">
        <v>274</v>
      </c>
      <c r="F104" s="122" t="s">
        <v>275</v>
      </c>
      <c r="G104" s="122" t="s">
        <v>275</v>
      </c>
      <c r="H104" s="122" t="s">
        <v>275</v>
      </c>
      <c r="I104" s="40">
        <f>I105+I106+I117+I122+I128</f>
        <v>602616500</v>
      </c>
      <c r="J104" s="122" t="s">
        <v>275</v>
      </c>
      <c r="K104" s="122" t="s">
        <v>275</v>
      </c>
      <c r="L104" s="40">
        <f>L105+L106+L117+L122+L128</f>
        <v>424547584.94000006</v>
      </c>
      <c r="M104" s="122" t="s">
        <v>275</v>
      </c>
      <c r="N104" s="122" t="s">
        <v>275</v>
      </c>
      <c r="O104" s="40">
        <f>O105+O106+O117+O122+O128</f>
        <v>293645993.75</v>
      </c>
      <c r="P104" s="39" t="s">
        <v>18</v>
      </c>
      <c r="Q104" s="39" t="s">
        <v>18</v>
      </c>
      <c r="R104" s="40">
        <f>I104-O104</f>
        <v>308970506.25</v>
      </c>
      <c r="S104" s="42">
        <f>IF(I104&lt;&gt;0,O104/I104,0)</f>
        <v>0.48728502082170005</v>
      </c>
    </row>
    <row r="105" spans="1:19" s="9" customFormat="1" ht="33.950000000000003" customHeight="1">
      <c r="A105" s="119" t="s">
        <v>213</v>
      </c>
      <c r="B105" s="172" t="s">
        <v>276</v>
      </c>
      <c r="C105" s="173"/>
      <c r="D105" s="174"/>
      <c r="E105" s="91" t="s">
        <v>277</v>
      </c>
      <c r="F105" s="10" t="s">
        <v>19</v>
      </c>
      <c r="G105" s="13"/>
      <c r="H105" s="16">
        <f>IF(G105&lt;&gt;0,I105/G105,0)</f>
        <v>0</v>
      </c>
      <c r="I105" s="12"/>
      <c r="J105" s="13"/>
      <c r="K105" s="16">
        <f>IF(J105&lt;&gt;0,L105/J105,0)</f>
        <v>0</v>
      </c>
      <c r="L105" s="12"/>
      <c r="M105" s="13"/>
      <c r="N105" s="16">
        <f>IF(M105&lt;&gt;0,O105/M105,0)</f>
        <v>0</v>
      </c>
      <c r="O105" s="12"/>
      <c r="P105" s="11">
        <f>G105-M105</f>
        <v>0</v>
      </c>
      <c r="Q105" s="14">
        <f>IF(G105&lt;&gt;0,M105/G105,0)</f>
        <v>0</v>
      </c>
      <c r="R105" s="11">
        <f>I105-O105</f>
        <v>0</v>
      </c>
      <c r="S105" s="14">
        <f>IF(I105&lt;&gt;0,O105/I105,0)</f>
        <v>0</v>
      </c>
    </row>
    <row r="106" spans="1:19" s="9" customFormat="1" ht="24.95" customHeight="1">
      <c r="A106" s="43" t="s">
        <v>45</v>
      </c>
      <c r="B106" s="48" t="s">
        <v>46</v>
      </c>
      <c r="C106" s="175" t="s">
        <v>25</v>
      </c>
      <c r="D106" s="123" t="s">
        <v>278</v>
      </c>
      <c r="E106" s="91" t="s">
        <v>279</v>
      </c>
      <c r="F106" s="25" t="s">
        <v>18</v>
      </c>
      <c r="G106" s="25" t="s">
        <v>18</v>
      </c>
      <c r="H106" s="25" t="s">
        <v>18</v>
      </c>
      <c r="I106" s="16">
        <f>I107+I113</f>
        <v>143915500</v>
      </c>
      <c r="J106" s="25" t="s">
        <v>18</v>
      </c>
      <c r="K106" s="25" t="s">
        <v>18</v>
      </c>
      <c r="L106" s="16">
        <f>L107+L113</f>
        <v>94201002.660000011</v>
      </c>
      <c r="M106" s="25" t="s">
        <v>18</v>
      </c>
      <c r="N106" s="25" t="s">
        <v>18</v>
      </c>
      <c r="O106" s="16">
        <f>O107+O113</f>
        <v>84940571.089999989</v>
      </c>
      <c r="P106" s="25" t="s">
        <v>18</v>
      </c>
      <c r="Q106" s="25" t="s">
        <v>18</v>
      </c>
      <c r="R106" s="16">
        <f>I106-O106</f>
        <v>58974928.910000011</v>
      </c>
      <c r="S106" s="32">
        <f>IF(I106&lt;&gt;0,O106/I106,0)</f>
        <v>0.5902114163519564</v>
      </c>
    </row>
    <row r="107" spans="1:19" s="9" customFormat="1" ht="33.950000000000003" customHeight="1">
      <c r="A107" s="31" t="s">
        <v>49</v>
      </c>
      <c r="B107" s="124" t="s">
        <v>50</v>
      </c>
      <c r="C107" s="176"/>
      <c r="D107" s="123" t="s">
        <v>280</v>
      </c>
      <c r="E107" s="94" t="s">
        <v>281</v>
      </c>
      <c r="F107" s="17" t="s">
        <v>28</v>
      </c>
      <c r="G107" s="25">
        <f>G108+G110+G112</f>
        <v>160528</v>
      </c>
      <c r="H107" s="25" t="s">
        <v>18</v>
      </c>
      <c r="I107" s="11">
        <f>I108+I110+I111</f>
        <v>133548100</v>
      </c>
      <c r="J107" s="25">
        <f>J108+J110+J112</f>
        <v>107006</v>
      </c>
      <c r="K107" s="25" t="s">
        <v>18</v>
      </c>
      <c r="L107" s="11">
        <f>L108+L110+L111</f>
        <v>86516767.300000012</v>
      </c>
      <c r="M107" s="25">
        <f>M108+M110+M112</f>
        <v>107006</v>
      </c>
      <c r="N107" s="25" t="s">
        <v>18</v>
      </c>
      <c r="O107" s="11">
        <f>O108+O110+O111</f>
        <v>77072264.709999993</v>
      </c>
      <c r="P107" s="20" t="s">
        <v>18</v>
      </c>
      <c r="Q107" s="20" t="s">
        <v>18</v>
      </c>
      <c r="R107" s="11">
        <f>I107-O107</f>
        <v>56475835.290000007</v>
      </c>
      <c r="S107" s="14">
        <f>IF(I107&lt;&gt;0,O107/I107,0)</f>
        <v>0.57711240152424481</v>
      </c>
    </row>
    <row r="108" spans="1:19" s="9" customFormat="1" ht="24.95" customHeight="1">
      <c r="A108" s="31" t="s">
        <v>54</v>
      </c>
      <c r="B108" s="177" t="s">
        <v>282</v>
      </c>
      <c r="C108" s="177"/>
      <c r="D108" s="177"/>
      <c r="E108" s="94" t="s">
        <v>283</v>
      </c>
      <c r="F108" s="17" t="s">
        <v>28</v>
      </c>
      <c r="G108" s="55">
        <f>G109</f>
        <v>109743</v>
      </c>
      <c r="H108" s="11">
        <f t="shared" ref="H108:H111" si="58">IF(G108&lt;&gt;0,I108/G108,0)</f>
        <v>808.79965009157763</v>
      </c>
      <c r="I108" s="11">
        <f>I109</f>
        <v>88760100</v>
      </c>
      <c r="J108" s="55">
        <f>J109</f>
        <v>69784</v>
      </c>
      <c r="K108" s="11">
        <f t="shared" ref="K108:K111" si="59">IF(J108&lt;&gt;0,L108/J108,0)</f>
        <v>808.73809626848561</v>
      </c>
      <c r="L108" s="11">
        <f>L109</f>
        <v>56436979.310000002</v>
      </c>
      <c r="M108" s="55">
        <f>M109</f>
        <v>69784</v>
      </c>
      <c r="N108" s="11">
        <f t="shared" ref="N108:N111" si="60">IF(M108&lt;&gt;0,O108/M108,0)</f>
        <v>606.38153831823911</v>
      </c>
      <c r="O108" s="11">
        <f>O109</f>
        <v>42315729.269999996</v>
      </c>
      <c r="P108" s="11">
        <f>G108-M108</f>
        <v>39959</v>
      </c>
      <c r="Q108" s="14">
        <f>IF(G108&lt;&gt;0,M108/G108,0)</f>
        <v>0.63588566013322034</v>
      </c>
      <c r="R108" s="11">
        <f>I108-O108</f>
        <v>46444370.730000004</v>
      </c>
      <c r="S108" s="14">
        <f>IF(I108&lt;&gt;0,O108/I108,0)</f>
        <v>0.47674269485951454</v>
      </c>
    </row>
    <row r="109" spans="1:19" s="9" customFormat="1" ht="24.95" customHeight="1">
      <c r="A109" s="31"/>
      <c r="B109" s="141" t="s">
        <v>68</v>
      </c>
      <c r="C109" s="141"/>
      <c r="D109" s="141"/>
      <c r="E109" s="94" t="s">
        <v>284</v>
      </c>
      <c r="F109" s="17" t="s">
        <v>28</v>
      </c>
      <c r="G109" s="13">
        <v>109743</v>
      </c>
      <c r="H109" s="11">
        <f t="shared" si="58"/>
        <v>808.79965009157763</v>
      </c>
      <c r="I109" s="12">
        <v>88760100</v>
      </c>
      <c r="J109" s="13">
        <v>69784</v>
      </c>
      <c r="K109" s="11">
        <f t="shared" si="59"/>
        <v>808.73809626848561</v>
      </c>
      <c r="L109" s="12">
        <v>56436979.310000002</v>
      </c>
      <c r="M109" s="13">
        <v>69784</v>
      </c>
      <c r="N109" s="11">
        <f t="shared" si="60"/>
        <v>606.38153831823911</v>
      </c>
      <c r="O109" s="12">
        <v>42315729.269999996</v>
      </c>
      <c r="P109" s="11">
        <f>G109-M109</f>
        <v>39959</v>
      </c>
      <c r="Q109" s="14">
        <f>IF(G109&lt;&gt;0,M109/G109,0)</f>
        <v>0.63588566013322034</v>
      </c>
      <c r="R109" s="11">
        <f>I109-O109</f>
        <v>46444370.730000004</v>
      </c>
      <c r="S109" s="14">
        <f>IF(I109&lt;&gt;0,O109/I109,0)</f>
        <v>0.47674269485951454</v>
      </c>
    </row>
    <row r="110" spans="1:19" s="9" customFormat="1" ht="24.95" customHeight="1">
      <c r="A110" s="31" t="s">
        <v>71</v>
      </c>
      <c r="B110" s="143" t="s">
        <v>230</v>
      </c>
      <c r="C110" s="143"/>
      <c r="D110" s="143"/>
      <c r="E110" s="94" t="s">
        <v>285</v>
      </c>
      <c r="F110" s="17" t="s">
        <v>28</v>
      </c>
      <c r="G110" s="13"/>
      <c r="H110" s="11">
        <f t="shared" si="58"/>
        <v>0</v>
      </c>
      <c r="I110" s="12"/>
      <c r="J110" s="13"/>
      <c r="K110" s="11">
        <f t="shared" si="59"/>
        <v>0</v>
      </c>
      <c r="L110" s="12"/>
      <c r="M110" s="13"/>
      <c r="N110" s="11">
        <f t="shared" si="60"/>
        <v>0</v>
      </c>
      <c r="O110" s="12"/>
      <c r="P110" s="11">
        <f>G110-M110</f>
        <v>0</v>
      </c>
      <c r="Q110" s="14">
        <f>IF(G110&lt;&gt;0,M110/G110,0)</f>
        <v>0</v>
      </c>
      <c r="R110" s="11">
        <f>I110-O110</f>
        <v>0</v>
      </c>
      <c r="S110" s="14">
        <f>IF(I110&lt;&gt;0,O110/I110,0)</f>
        <v>0</v>
      </c>
    </row>
    <row r="111" spans="1:19" s="9" customFormat="1" ht="24.95" customHeight="1">
      <c r="A111" s="31" t="s">
        <v>75</v>
      </c>
      <c r="B111" s="150" t="s">
        <v>286</v>
      </c>
      <c r="C111" s="151"/>
      <c r="D111" s="152"/>
      <c r="E111" s="94" t="s">
        <v>287</v>
      </c>
      <c r="F111" s="6" t="s">
        <v>20</v>
      </c>
      <c r="G111" s="13">
        <v>15954</v>
      </c>
      <c r="H111" s="11">
        <f t="shared" si="58"/>
        <v>2807.3210480130369</v>
      </c>
      <c r="I111" s="12">
        <v>44787999.999999993</v>
      </c>
      <c r="J111" s="13">
        <v>12456</v>
      </c>
      <c r="K111" s="11">
        <f t="shared" si="59"/>
        <v>2414.8834288696212</v>
      </c>
      <c r="L111" s="12">
        <v>30079787.990000002</v>
      </c>
      <c r="M111" s="13">
        <v>12456</v>
      </c>
      <c r="N111" s="11">
        <f t="shared" si="60"/>
        <v>2790.3448490687215</v>
      </c>
      <c r="O111" s="12">
        <v>34756535.439999998</v>
      </c>
      <c r="P111" s="11">
        <f>G111-M111</f>
        <v>3498</v>
      </c>
      <c r="Q111" s="14">
        <f>IF(G111&lt;&gt;0,M111/G111,0)</f>
        <v>0.78074464084242201</v>
      </c>
      <c r="R111" s="11">
        <f>I111-O111</f>
        <v>10031464.559999995</v>
      </c>
      <c r="S111" s="14">
        <f>IF(I111&lt;&gt;0,O111/I111,0)</f>
        <v>0.77602338662141657</v>
      </c>
    </row>
    <row r="112" spans="1:19" s="9" customFormat="1" ht="24.95" customHeight="1">
      <c r="A112" s="31"/>
      <c r="B112" s="142" t="s">
        <v>79</v>
      </c>
      <c r="C112" s="142"/>
      <c r="D112" s="142"/>
      <c r="E112" s="112" t="s">
        <v>288</v>
      </c>
      <c r="F112" s="19" t="s">
        <v>28</v>
      </c>
      <c r="G112" s="13">
        <v>50785</v>
      </c>
      <c r="H112" s="11">
        <f>IF(G111&lt;&gt;0,I111/G112,0)</f>
        <v>881.91395096977442</v>
      </c>
      <c r="I112" s="11" t="s">
        <v>18</v>
      </c>
      <c r="J112" s="13">
        <v>37222</v>
      </c>
      <c r="K112" s="11">
        <f>IF(J111&lt;&gt;0,L111/J112,0)</f>
        <v>808.11853178227932</v>
      </c>
      <c r="L112" s="11" t="s">
        <v>18</v>
      </c>
      <c r="M112" s="13">
        <v>37222</v>
      </c>
      <c r="N112" s="11">
        <f>IF(M111&lt;&gt;0,O111/M112,0)</f>
        <v>933.76324324324321</v>
      </c>
      <c r="O112" s="11" t="s">
        <v>18</v>
      </c>
      <c r="P112" s="11">
        <f>G112-M112</f>
        <v>13563</v>
      </c>
      <c r="Q112" s="14">
        <f>IF(G112&lt;&gt;0,M112/G112,0)</f>
        <v>0.73293295264349712</v>
      </c>
      <c r="R112" s="20" t="s">
        <v>18</v>
      </c>
      <c r="S112" s="20" t="s">
        <v>18</v>
      </c>
    </row>
    <row r="113" spans="1:19" s="9" customFormat="1" ht="24.95" customHeight="1">
      <c r="A113" s="31" t="s">
        <v>108</v>
      </c>
      <c r="B113" s="143" t="s">
        <v>289</v>
      </c>
      <c r="C113" s="143"/>
      <c r="D113" s="143"/>
      <c r="E113" s="94" t="s">
        <v>290</v>
      </c>
      <c r="F113" s="17" t="s">
        <v>22</v>
      </c>
      <c r="G113" s="13">
        <v>480</v>
      </c>
      <c r="H113" s="11">
        <f t="shared" ref="H113:H115" si="61">IF(G113&lt;&gt;0,I113/G113,0)</f>
        <v>21598.75</v>
      </c>
      <c r="I113" s="12">
        <v>10367400</v>
      </c>
      <c r="J113" s="13">
        <v>360</v>
      </c>
      <c r="K113" s="11">
        <f t="shared" ref="K113" si="62">IF(J113&lt;&gt;0,L113/J113,0)</f>
        <v>21345.098222222223</v>
      </c>
      <c r="L113" s="12">
        <v>7684235.3600000003</v>
      </c>
      <c r="M113" s="13">
        <v>360</v>
      </c>
      <c r="N113" s="11">
        <f t="shared" ref="N113" si="63">IF(M113&lt;&gt;0,O113/M113,0)</f>
        <v>21856.40661111111</v>
      </c>
      <c r="O113" s="12">
        <v>7868306.3799999999</v>
      </c>
      <c r="P113" s="11">
        <f>G113-M113</f>
        <v>120</v>
      </c>
      <c r="Q113" s="14">
        <f>IF(G113&lt;&gt;0,M113/G113,0)</f>
        <v>0.75</v>
      </c>
      <c r="R113" s="11">
        <f>I113-O113</f>
        <v>2499093.62</v>
      </c>
      <c r="S113" s="14">
        <f>IF(I113&lt;&gt;0,O113/I113,0)</f>
        <v>0.75894692787005424</v>
      </c>
    </row>
    <row r="114" spans="1:19" s="9" customFormat="1" ht="24.95" customHeight="1">
      <c r="A114" s="31"/>
      <c r="B114" s="156" t="s">
        <v>112</v>
      </c>
      <c r="C114" s="157"/>
      <c r="D114" s="158"/>
      <c r="E114" s="112" t="s">
        <v>291</v>
      </c>
      <c r="F114" s="125" t="s">
        <v>115</v>
      </c>
      <c r="G114" s="13">
        <v>6870</v>
      </c>
      <c r="H114" s="11">
        <f>IF(G114&lt;&gt;0,I113/G114,0)</f>
        <v>1509.0829694323145</v>
      </c>
      <c r="I114" s="11" t="s">
        <v>18</v>
      </c>
      <c r="J114" s="13">
        <v>5092</v>
      </c>
      <c r="K114" s="11">
        <f>IF(J114&lt;&gt;0,L113/J114,0)</f>
        <v>1509.0800000000002</v>
      </c>
      <c r="L114" s="11" t="s">
        <v>18</v>
      </c>
      <c r="M114" s="13">
        <v>5092</v>
      </c>
      <c r="N114" s="11">
        <f>IF(M114&lt;&gt;0,O113/M114,0)</f>
        <v>1545.2290612725844</v>
      </c>
      <c r="O114" s="11" t="s">
        <v>18</v>
      </c>
      <c r="P114" s="11">
        <f>G114-M114</f>
        <v>1778</v>
      </c>
      <c r="Q114" s="14">
        <f>IF(G114&lt;&gt;0,M114/G114,0)</f>
        <v>0.74119359534206697</v>
      </c>
      <c r="R114" s="20" t="s">
        <v>18</v>
      </c>
      <c r="S114" s="20" t="s">
        <v>18</v>
      </c>
    </row>
    <row r="115" spans="1:19" s="9" customFormat="1" ht="65.25" customHeight="1">
      <c r="A115" s="21" t="s">
        <v>125</v>
      </c>
      <c r="B115" s="126" t="s">
        <v>126</v>
      </c>
      <c r="C115" s="169" t="s">
        <v>25</v>
      </c>
      <c r="D115" s="23" t="s">
        <v>292</v>
      </c>
      <c r="E115" s="94" t="s">
        <v>293</v>
      </c>
      <c r="F115" s="15" t="s">
        <v>22</v>
      </c>
      <c r="G115" s="25">
        <f>G113+G118</f>
        <v>480</v>
      </c>
      <c r="H115" s="16">
        <f t="shared" si="61"/>
        <v>21598.75</v>
      </c>
      <c r="I115" s="16">
        <f>I113+I118</f>
        <v>10367400</v>
      </c>
      <c r="J115" s="25">
        <f>J113+J118</f>
        <v>360</v>
      </c>
      <c r="K115" s="16">
        <f t="shared" ref="K115" si="64">IF(J115&lt;&gt;0,L115/J115,0)</f>
        <v>21345.098222222223</v>
      </c>
      <c r="L115" s="16">
        <f>L113+L118</f>
        <v>7684235.3600000003</v>
      </c>
      <c r="M115" s="25">
        <f>M113+M118</f>
        <v>360</v>
      </c>
      <c r="N115" s="16">
        <f t="shared" ref="N115" si="65">IF(M115&lt;&gt;0,O115/M115,0)</f>
        <v>21856.40661111111</v>
      </c>
      <c r="O115" s="16">
        <f>O113+O118</f>
        <v>7868306.3799999999</v>
      </c>
      <c r="P115" s="16">
        <f>G115-M115</f>
        <v>120</v>
      </c>
      <c r="Q115" s="32">
        <f>IF(G115&lt;&gt;0,M115/G115,0)</f>
        <v>0.75</v>
      </c>
      <c r="R115" s="16">
        <f>I115-O115</f>
        <v>2499093.62</v>
      </c>
      <c r="S115" s="32">
        <f>IF(I115&lt;&gt;0,O115/I115,0)</f>
        <v>0.75894692787005424</v>
      </c>
    </row>
    <row r="116" spans="1:19" s="9" customFormat="1" ht="24.95" customHeight="1">
      <c r="A116" s="31"/>
      <c r="B116" s="127" t="s">
        <v>112</v>
      </c>
      <c r="C116" s="169"/>
      <c r="D116" s="112" t="s">
        <v>294</v>
      </c>
      <c r="E116" s="112" t="s">
        <v>295</v>
      </c>
      <c r="F116" s="19" t="s">
        <v>115</v>
      </c>
      <c r="G116" s="79">
        <f>G114+G119</f>
        <v>6870</v>
      </c>
      <c r="H116" s="11">
        <f>IF(G116&lt;&gt;0,I115/G116,0)</f>
        <v>1509.0829694323145</v>
      </c>
      <c r="I116" s="11" t="s">
        <v>18</v>
      </c>
      <c r="J116" s="79">
        <f>J114+J119</f>
        <v>5092</v>
      </c>
      <c r="K116" s="11">
        <f>IF(J116&lt;&gt;0,L115/J116,0)</f>
        <v>1509.0800000000002</v>
      </c>
      <c r="L116" s="11" t="s">
        <v>18</v>
      </c>
      <c r="M116" s="79">
        <f>M114+M119</f>
        <v>5092</v>
      </c>
      <c r="N116" s="11">
        <f>IF(M116&lt;&gt;0,O115/M116,0)</f>
        <v>1545.2290612725844</v>
      </c>
      <c r="O116" s="11" t="s">
        <v>18</v>
      </c>
      <c r="P116" s="11">
        <f>G116-M116</f>
        <v>1778</v>
      </c>
      <c r="Q116" s="14">
        <f>IF(G116&lt;&gt;0,M116/G116,0)</f>
        <v>0.74119359534206697</v>
      </c>
      <c r="R116" s="20" t="s">
        <v>18</v>
      </c>
      <c r="S116" s="20" t="s">
        <v>18</v>
      </c>
    </row>
    <row r="117" spans="1:19" s="9" customFormat="1" ht="43.5" customHeight="1">
      <c r="A117" s="81" t="s">
        <v>138</v>
      </c>
      <c r="B117" s="126" t="s">
        <v>139</v>
      </c>
      <c r="C117" s="169"/>
      <c r="D117" s="23" t="s">
        <v>296</v>
      </c>
      <c r="E117" s="91" t="s">
        <v>297</v>
      </c>
      <c r="F117" s="25" t="s">
        <v>18</v>
      </c>
      <c r="G117" s="25" t="s">
        <v>18</v>
      </c>
      <c r="H117" s="25" t="s">
        <v>18</v>
      </c>
      <c r="I117" s="16">
        <f>I118+I120</f>
        <v>83050200</v>
      </c>
      <c r="J117" s="25" t="s">
        <v>18</v>
      </c>
      <c r="K117" s="25" t="s">
        <v>18</v>
      </c>
      <c r="L117" s="16">
        <f>L118+L120</f>
        <v>51549332.359999992</v>
      </c>
      <c r="M117" s="25" t="s">
        <v>18</v>
      </c>
      <c r="N117" s="25" t="s">
        <v>18</v>
      </c>
      <c r="O117" s="16">
        <f>O118+O120</f>
        <v>42937766.739999995</v>
      </c>
      <c r="P117" s="25" t="s">
        <v>18</v>
      </c>
      <c r="Q117" s="25" t="s">
        <v>18</v>
      </c>
      <c r="R117" s="16">
        <f>I117-O117</f>
        <v>40112433.260000005</v>
      </c>
      <c r="S117" s="32">
        <f>IF(I117&lt;&gt;0,O117/I117,0)</f>
        <v>0.51700979335389918</v>
      </c>
    </row>
    <row r="118" spans="1:19" s="9" customFormat="1" ht="24.95" customHeight="1">
      <c r="A118" s="83" t="s">
        <v>142</v>
      </c>
      <c r="B118" s="143" t="s">
        <v>143</v>
      </c>
      <c r="C118" s="143"/>
      <c r="D118" s="143"/>
      <c r="E118" s="94" t="s">
        <v>298</v>
      </c>
      <c r="F118" s="30" t="s">
        <v>146</v>
      </c>
      <c r="G118" s="13">
        <v>0</v>
      </c>
      <c r="H118" s="11">
        <f t="shared" ref="H118" si="66">IF(G118&lt;&gt;0,I118/G118,0)</f>
        <v>0</v>
      </c>
      <c r="I118" s="12">
        <v>0</v>
      </c>
      <c r="J118" s="13"/>
      <c r="K118" s="11">
        <f t="shared" ref="K118" si="67">IF(J118&lt;&gt;0,L118/J118,0)</f>
        <v>0</v>
      </c>
      <c r="L118" s="12"/>
      <c r="M118" s="13"/>
      <c r="N118" s="11">
        <f t="shared" ref="N118" si="68">IF(M118&lt;&gt;0,O118/M118,0)</f>
        <v>0</v>
      </c>
      <c r="O118" s="12"/>
      <c r="P118" s="11">
        <f>G118-M118</f>
        <v>0</v>
      </c>
      <c r="Q118" s="14">
        <f>IF(G118&lt;&gt;0,M118/G118,0)</f>
        <v>0</v>
      </c>
      <c r="R118" s="11">
        <f>I118-O118</f>
        <v>0</v>
      </c>
      <c r="S118" s="14">
        <f>IF(I118&lt;&gt;0,O118/I118,0)</f>
        <v>0</v>
      </c>
    </row>
    <row r="119" spans="1:19" s="9" customFormat="1" ht="24.95" customHeight="1">
      <c r="A119" s="83"/>
      <c r="B119" s="170" t="s">
        <v>112</v>
      </c>
      <c r="C119" s="170"/>
      <c r="D119" s="170"/>
      <c r="E119" s="112" t="s">
        <v>299</v>
      </c>
      <c r="F119" s="19" t="s">
        <v>22</v>
      </c>
      <c r="G119" s="13">
        <v>0</v>
      </c>
      <c r="H119" s="11">
        <f>IF(G119&lt;&gt;0,I118/G119,0)</f>
        <v>0</v>
      </c>
      <c r="I119" s="11" t="s">
        <v>18</v>
      </c>
      <c r="J119" s="13"/>
      <c r="K119" s="11">
        <f>IF(J119&lt;&gt;0,L118/J119,0)</f>
        <v>0</v>
      </c>
      <c r="L119" s="11" t="s">
        <v>18</v>
      </c>
      <c r="M119" s="13"/>
      <c r="N119" s="11">
        <f>IF(M119&lt;&gt;0,O118/M119,0)</f>
        <v>0</v>
      </c>
      <c r="O119" s="11" t="s">
        <v>18</v>
      </c>
      <c r="P119" s="11">
        <f>G119-M119</f>
        <v>0</v>
      </c>
      <c r="Q119" s="14">
        <f>IF(G119&lt;&gt;0,M119/G119,0)</f>
        <v>0</v>
      </c>
      <c r="R119" s="20" t="s">
        <v>18</v>
      </c>
      <c r="S119" s="20" t="s">
        <v>18</v>
      </c>
    </row>
    <row r="120" spans="1:19" s="9" customFormat="1" ht="24.95" customHeight="1">
      <c r="A120" s="83" t="s">
        <v>157</v>
      </c>
      <c r="B120" s="141" t="s">
        <v>158</v>
      </c>
      <c r="C120" s="141"/>
      <c r="D120" s="141"/>
      <c r="E120" s="94" t="s">
        <v>300</v>
      </c>
      <c r="F120" s="30" t="s">
        <v>21</v>
      </c>
      <c r="G120" s="13">
        <v>1205</v>
      </c>
      <c r="H120" s="11">
        <f t="shared" ref="H120" si="69">IF(G120&lt;&gt;0,I120/G120,0)</f>
        <v>68921.32780082988</v>
      </c>
      <c r="I120" s="12">
        <v>83050200</v>
      </c>
      <c r="J120" s="13">
        <v>805</v>
      </c>
      <c r="K120" s="11">
        <f t="shared" ref="K120" si="70">IF(J120&lt;&gt;0,L120/J120,0)</f>
        <v>64036.437714285705</v>
      </c>
      <c r="L120" s="12">
        <v>51549332.359999992</v>
      </c>
      <c r="M120" s="13">
        <v>805</v>
      </c>
      <c r="N120" s="11">
        <f t="shared" ref="N120" si="71">IF(M120&lt;&gt;0,O120/M120,0)</f>
        <v>53338.840670807447</v>
      </c>
      <c r="O120" s="12">
        <v>42937766.739999995</v>
      </c>
      <c r="P120" s="11">
        <f>G120-M120</f>
        <v>400</v>
      </c>
      <c r="Q120" s="14">
        <f>IF(G120&lt;&gt;0,M120/G120,0)</f>
        <v>0.66804979253112029</v>
      </c>
      <c r="R120" s="11">
        <f>I120-O120</f>
        <v>40112433.260000005</v>
      </c>
      <c r="S120" s="14">
        <f>IF(I120&lt;&gt;0,O120/I120,0)</f>
        <v>0.51700979335389918</v>
      </c>
    </row>
    <row r="121" spans="1:19" s="9" customFormat="1" ht="24.95" customHeight="1">
      <c r="A121" s="83"/>
      <c r="B121" s="142" t="s">
        <v>161</v>
      </c>
      <c r="C121" s="142"/>
      <c r="D121" s="142"/>
      <c r="E121" s="112" t="s">
        <v>301</v>
      </c>
      <c r="F121" s="77" t="s">
        <v>35</v>
      </c>
      <c r="G121" s="13">
        <v>17917</v>
      </c>
      <c r="H121" s="11">
        <f>IF(G121&lt;&gt;0,I120/G121,0)</f>
        <v>4635.2737623486073</v>
      </c>
      <c r="I121" s="11" t="s">
        <v>18</v>
      </c>
      <c r="J121" s="13">
        <v>11027</v>
      </c>
      <c r="K121" s="11">
        <f>IF(J121&lt;&gt;0,L120/J121,0)</f>
        <v>4674.8283631087324</v>
      </c>
      <c r="L121" s="11" t="s">
        <v>18</v>
      </c>
      <c r="M121" s="13">
        <v>10992</v>
      </c>
      <c r="N121" s="11">
        <f>IF(M121&lt;&gt;0,O120/M121,0)</f>
        <v>3906.2742667394464</v>
      </c>
      <c r="O121" s="11" t="s">
        <v>18</v>
      </c>
      <c r="P121" s="11">
        <f>G121-M121</f>
        <v>6925</v>
      </c>
      <c r="Q121" s="14">
        <f>IF(G121&lt;&gt;0,M121/G121,0)</f>
        <v>0.61349556287324891</v>
      </c>
      <c r="R121" s="20" t="s">
        <v>18</v>
      </c>
      <c r="S121" s="20" t="s">
        <v>18</v>
      </c>
    </row>
    <row r="122" spans="1:19" s="9" customFormat="1" ht="33.950000000000003" customHeight="1">
      <c r="A122" s="21" t="s">
        <v>23</v>
      </c>
      <c r="B122" s="22" t="s">
        <v>24</v>
      </c>
      <c r="C122" s="171" t="s">
        <v>25</v>
      </c>
      <c r="D122" s="23" t="s">
        <v>302</v>
      </c>
      <c r="E122" s="91" t="s">
        <v>303</v>
      </c>
      <c r="F122" s="25" t="s">
        <v>18</v>
      </c>
      <c r="G122" s="25" t="s">
        <v>18</v>
      </c>
      <c r="H122" s="25" t="s">
        <v>18</v>
      </c>
      <c r="I122" s="128">
        <f>I123+I126+I127</f>
        <v>369979800.00000006</v>
      </c>
      <c r="J122" s="25" t="s">
        <v>18</v>
      </c>
      <c r="K122" s="25" t="s">
        <v>18</v>
      </c>
      <c r="L122" s="128">
        <f>L123+L126+L127</f>
        <v>278797249.92000002</v>
      </c>
      <c r="M122" s="25" t="s">
        <v>18</v>
      </c>
      <c r="N122" s="25" t="s">
        <v>18</v>
      </c>
      <c r="O122" s="128">
        <f>O123+O126+O127</f>
        <v>161817784.48000002</v>
      </c>
      <c r="P122" s="25" t="s">
        <v>18</v>
      </c>
      <c r="Q122" s="25" t="s">
        <v>18</v>
      </c>
      <c r="R122" s="16">
        <f>I122-O122</f>
        <v>208162015.52000004</v>
      </c>
      <c r="S122" s="32">
        <f>IF(I122&lt;&gt;0,O122/I122,0)</f>
        <v>0.43736924145588485</v>
      </c>
    </row>
    <row r="123" spans="1:19" s="9" customFormat="1" ht="41.25" customHeight="1">
      <c r="A123" s="26" t="s">
        <v>26</v>
      </c>
      <c r="B123" s="27" t="s">
        <v>27</v>
      </c>
      <c r="C123" s="171"/>
      <c r="D123" s="129" t="s">
        <v>304</v>
      </c>
      <c r="E123" s="94" t="s">
        <v>305</v>
      </c>
      <c r="F123" s="30" t="s">
        <v>28</v>
      </c>
      <c r="G123" s="130">
        <f>G124+G125</f>
        <v>21049</v>
      </c>
      <c r="H123" s="11">
        <f t="shared" ref="H123:H127" si="72">IF(G123&lt;&gt;0,I123/G123,0)</f>
        <v>1798.5557508670245</v>
      </c>
      <c r="I123" s="131">
        <f>I124+I125</f>
        <v>37857800</v>
      </c>
      <c r="J123" s="130">
        <f>J124+J125</f>
        <v>3826</v>
      </c>
      <c r="K123" s="11">
        <f t="shared" ref="K123:K127" si="73">IF(J123&lt;&gt;0,L123/J123,0)</f>
        <v>4249.4774019864089</v>
      </c>
      <c r="L123" s="131">
        <f>L124+L125</f>
        <v>16258500.540000001</v>
      </c>
      <c r="M123" s="130">
        <f>M124+M125</f>
        <v>3826</v>
      </c>
      <c r="N123" s="11">
        <f t="shared" ref="N123:N127" si="74">IF(M123&lt;&gt;0,O123/M123,0)</f>
        <v>3132.1467773131208</v>
      </c>
      <c r="O123" s="131">
        <f>O124+O125</f>
        <v>11983593.57</v>
      </c>
      <c r="P123" s="11">
        <f>G123-M123</f>
        <v>17223</v>
      </c>
      <c r="Q123" s="14">
        <f>IF(G123&lt;&gt;0,M123/G123,0)</f>
        <v>0.1817663546961851</v>
      </c>
      <c r="R123" s="11">
        <f>I123-O123</f>
        <v>25874206.43</v>
      </c>
      <c r="S123" s="14">
        <f>IF(I123&lt;&gt;0,O123/I123,0)</f>
        <v>0.31654225998341162</v>
      </c>
    </row>
    <row r="124" spans="1:19" s="9" customFormat="1" ht="41.25" customHeight="1">
      <c r="A124" s="31" t="s">
        <v>29</v>
      </c>
      <c r="B124" s="150" t="s">
        <v>30</v>
      </c>
      <c r="C124" s="151"/>
      <c r="D124" s="152"/>
      <c r="E124" s="94" t="s">
        <v>306</v>
      </c>
      <c r="F124" s="30" t="s">
        <v>28</v>
      </c>
      <c r="G124" s="13">
        <v>15436</v>
      </c>
      <c r="H124" s="11">
        <f t="shared" si="72"/>
        <v>870.19953355791654</v>
      </c>
      <c r="I124" s="12">
        <v>13432400</v>
      </c>
      <c r="J124" s="13">
        <v>112</v>
      </c>
      <c r="K124" s="11">
        <f t="shared" si="73"/>
        <v>870.19999999999993</v>
      </c>
      <c r="L124" s="12">
        <v>97462.399999999994</v>
      </c>
      <c r="M124" s="13">
        <v>112</v>
      </c>
      <c r="N124" s="11">
        <f t="shared" si="74"/>
        <v>902.42607142857139</v>
      </c>
      <c r="O124" s="12">
        <v>101071.72</v>
      </c>
      <c r="P124" s="11">
        <f>G124-M124</f>
        <v>15324</v>
      </c>
      <c r="Q124" s="14">
        <f>IF(G124&lt;&gt;0,M124/G124,0)</f>
        <v>7.2557657424203162E-3</v>
      </c>
      <c r="R124" s="11">
        <f>I124-O124</f>
        <v>13331328.279999999</v>
      </c>
      <c r="S124" s="14">
        <f>IF(I124&lt;&gt;0,O124/I124,0)</f>
        <v>7.524472171763795E-3</v>
      </c>
    </row>
    <row r="125" spans="1:19" s="9" customFormat="1" ht="24.95" customHeight="1">
      <c r="A125" s="31" t="s">
        <v>31</v>
      </c>
      <c r="B125" s="150" t="s">
        <v>32</v>
      </c>
      <c r="C125" s="151"/>
      <c r="D125" s="152"/>
      <c r="E125" s="94" t="s">
        <v>307</v>
      </c>
      <c r="F125" s="30" t="s">
        <v>28</v>
      </c>
      <c r="G125" s="13">
        <v>5613</v>
      </c>
      <c r="H125" s="11">
        <f t="shared" si="72"/>
        <v>4351.5766969535007</v>
      </c>
      <c r="I125" s="12">
        <v>24425400</v>
      </c>
      <c r="J125" s="13">
        <v>3714</v>
      </c>
      <c r="K125" s="11">
        <f t="shared" si="73"/>
        <v>4351.3834518039848</v>
      </c>
      <c r="L125" s="12">
        <v>16161038.140000001</v>
      </c>
      <c r="M125" s="13">
        <v>3714</v>
      </c>
      <c r="N125" s="11">
        <f t="shared" si="74"/>
        <v>3199.386604738826</v>
      </c>
      <c r="O125" s="12">
        <v>11882521.85</v>
      </c>
      <c r="P125" s="11">
        <f>G125-M125</f>
        <v>1899</v>
      </c>
      <c r="Q125" s="14">
        <f>IF(G125&lt;&gt;0,M125/G125,0)</f>
        <v>0.66167824692677712</v>
      </c>
      <c r="R125" s="11">
        <f>I125-O125</f>
        <v>12542878.15</v>
      </c>
      <c r="S125" s="14">
        <f>IF(I125&lt;&gt;0,O125/I125,0)</f>
        <v>0.48648218043512081</v>
      </c>
    </row>
    <row r="126" spans="1:19" s="9" customFormat="1" ht="33.950000000000003" customHeight="1">
      <c r="A126" s="31" t="s">
        <v>33</v>
      </c>
      <c r="B126" s="150" t="s">
        <v>34</v>
      </c>
      <c r="C126" s="151"/>
      <c r="D126" s="152"/>
      <c r="E126" s="94" t="s">
        <v>308</v>
      </c>
      <c r="F126" s="30" t="s">
        <v>35</v>
      </c>
      <c r="G126" s="13">
        <v>64551</v>
      </c>
      <c r="H126" s="11">
        <f t="shared" si="72"/>
        <v>5145.1100680082427</v>
      </c>
      <c r="I126" s="12">
        <v>332122000.00000006</v>
      </c>
      <c r="J126" s="13">
        <v>50124</v>
      </c>
      <c r="K126" s="11">
        <f t="shared" si="73"/>
        <v>5237.7852801053396</v>
      </c>
      <c r="L126" s="12">
        <v>262538749.38000003</v>
      </c>
      <c r="M126" s="13">
        <v>50124</v>
      </c>
      <c r="N126" s="11">
        <f t="shared" si="74"/>
        <v>2989.2704275397023</v>
      </c>
      <c r="O126" s="12">
        <v>149834190.91000003</v>
      </c>
      <c r="P126" s="11">
        <f>G126-M126</f>
        <v>14427</v>
      </c>
      <c r="Q126" s="14">
        <f>IF(G126&lt;&gt;0,M126/G126,0)</f>
        <v>0.7765023005065762</v>
      </c>
      <c r="R126" s="11">
        <f>I126-O126</f>
        <v>182287809.09000003</v>
      </c>
      <c r="S126" s="14">
        <f>IF(I126&lt;&gt;0,O126/I126,0)</f>
        <v>0.45114202284100419</v>
      </c>
    </row>
    <row r="127" spans="1:19" s="9" customFormat="1" ht="24.95" customHeight="1">
      <c r="A127" s="31" t="s">
        <v>36</v>
      </c>
      <c r="B127" s="159" t="s">
        <v>37</v>
      </c>
      <c r="C127" s="160"/>
      <c r="D127" s="161"/>
      <c r="E127" s="94" t="s">
        <v>309</v>
      </c>
      <c r="F127" s="30" t="s">
        <v>22</v>
      </c>
      <c r="G127" s="13">
        <v>0</v>
      </c>
      <c r="H127" s="11">
        <f t="shared" si="72"/>
        <v>0</v>
      </c>
      <c r="I127" s="12">
        <v>0</v>
      </c>
      <c r="J127" s="13"/>
      <c r="K127" s="11">
        <f t="shared" si="73"/>
        <v>0</v>
      </c>
      <c r="L127" s="12"/>
      <c r="M127" s="13"/>
      <c r="N127" s="11">
        <f t="shared" si="74"/>
        <v>0</v>
      </c>
      <c r="O127" s="12"/>
      <c r="P127" s="11">
        <f>G127-M127</f>
        <v>0</v>
      </c>
      <c r="Q127" s="14">
        <f>IF(G127&lt;&gt;0,M127/G127,0)</f>
        <v>0</v>
      </c>
      <c r="R127" s="11">
        <f>I127-O127</f>
        <v>0</v>
      </c>
      <c r="S127" s="14">
        <f>IF(I127&lt;&gt;0,O127/I127,0)</f>
        <v>0</v>
      </c>
    </row>
    <row r="128" spans="1:19" s="9" customFormat="1" ht="24.95" customHeight="1">
      <c r="A128" s="43" t="s">
        <v>184</v>
      </c>
      <c r="B128" s="162" t="s">
        <v>270</v>
      </c>
      <c r="C128" s="162"/>
      <c r="D128" s="162"/>
      <c r="E128" s="91" t="s">
        <v>310</v>
      </c>
      <c r="F128" s="25" t="s">
        <v>18</v>
      </c>
      <c r="G128" s="25" t="s">
        <v>18</v>
      </c>
      <c r="H128" s="25" t="s">
        <v>18</v>
      </c>
      <c r="I128" s="12">
        <v>5671000</v>
      </c>
      <c r="J128" s="25" t="s">
        <v>18</v>
      </c>
      <c r="K128" s="25" t="s">
        <v>18</v>
      </c>
      <c r="L128" s="12"/>
      <c r="M128" s="25" t="s">
        <v>18</v>
      </c>
      <c r="N128" s="25" t="s">
        <v>18</v>
      </c>
      <c r="O128" s="12">
        <v>3949871.44</v>
      </c>
      <c r="P128" s="20" t="s">
        <v>18</v>
      </c>
      <c r="Q128" s="20" t="s">
        <v>18</v>
      </c>
      <c r="R128" s="11">
        <f>I128-O128</f>
        <v>1721128.56</v>
      </c>
      <c r="S128" s="14">
        <f>IF(I128&lt;&gt;0,O128/I128,0)</f>
        <v>0.6965035161347205</v>
      </c>
    </row>
    <row r="129" spans="1:20" s="9" customFormat="1" ht="92.25" customHeight="1">
      <c r="A129" s="106" t="s">
        <v>125</v>
      </c>
      <c r="B129" s="107" t="s">
        <v>311</v>
      </c>
      <c r="C129" s="36" t="s">
        <v>25</v>
      </c>
      <c r="D129" s="108" t="s">
        <v>312</v>
      </c>
      <c r="E129" s="121" t="s">
        <v>313</v>
      </c>
      <c r="F129" s="39" t="s">
        <v>18</v>
      </c>
      <c r="G129" s="39" t="s">
        <v>18</v>
      </c>
      <c r="H129" s="39" t="s">
        <v>18</v>
      </c>
      <c r="I129" s="40">
        <f>I130+I131+I157+I166+I170</f>
        <v>0</v>
      </c>
      <c r="J129" s="39" t="s">
        <v>18</v>
      </c>
      <c r="K129" s="39" t="s">
        <v>18</v>
      </c>
      <c r="L129" s="40">
        <f>L130+L131+L157+L166+L170</f>
        <v>0</v>
      </c>
      <c r="M129" s="39" t="s">
        <v>18</v>
      </c>
      <c r="N129" s="39" t="s">
        <v>18</v>
      </c>
      <c r="O129" s="40">
        <f>O130+O131+O157+O166+O170</f>
        <v>0</v>
      </c>
      <c r="P129" s="39" t="s">
        <v>18</v>
      </c>
      <c r="Q129" s="39" t="s">
        <v>18</v>
      </c>
      <c r="R129" s="41">
        <f>I129-O129</f>
        <v>0</v>
      </c>
      <c r="S129" s="42">
        <f>IF(I129&lt;&gt;0,O129/I129,0)</f>
        <v>0</v>
      </c>
      <c r="T129" s="132"/>
    </row>
    <row r="130" spans="1:20" s="9" customFormat="1" ht="33.950000000000003" customHeight="1">
      <c r="A130" s="43">
        <v>1</v>
      </c>
      <c r="B130" s="163" t="s">
        <v>217</v>
      </c>
      <c r="C130" s="164"/>
      <c r="D130" s="165"/>
      <c r="E130" s="91" t="s">
        <v>314</v>
      </c>
      <c r="F130" s="10" t="s">
        <v>19</v>
      </c>
      <c r="G130" s="13"/>
      <c r="H130" s="16">
        <f>IF(G130&lt;&gt;0,I130/G130,0)</f>
        <v>0</v>
      </c>
      <c r="I130" s="12"/>
      <c r="J130" s="13"/>
      <c r="K130" s="16">
        <f>IF(J130&lt;&gt;0,L130/J130,0)</f>
        <v>0</v>
      </c>
      <c r="L130" s="12"/>
      <c r="M130" s="13"/>
      <c r="N130" s="16">
        <f>IF(M130&lt;&gt;0,O130/M130,0)</f>
        <v>0</v>
      </c>
      <c r="O130" s="12"/>
      <c r="P130" s="16">
        <f>G130-M130</f>
        <v>0</v>
      </c>
      <c r="Q130" s="32">
        <f>IF(G130&lt;&gt;0,M130/G130,0)</f>
        <v>0</v>
      </c>
      <c r="R130" s="16">
        <f>I130-O130</f>
        <v>0</v>
      </c>
      <c r="S130" s="32">
        <f>IF(I130&lt;&gt;0,O130/I130,0)</f>
        <v>0</v>
      </c>
      <c r="T130" s="132"/>
    </row>
    <row r="131" spans="1:20" s="9" customFormat="1" ht="24.95" customHeight="1">
      <c r="A131" s="43" t="s">
        <v>45</v>
      </c>
      <c r="B131" s="48" t="s">
        <v>46</v>
      </c>
      <c r="C131" s="45" t="s">
        <v>25</v>
      </c>
      <c r="D131" s="49" t="s">
        <v>315</v>
      </c>
      <c r="E131" s="91" t="s">
        <v>316</v>
      </c>
      <c r="F131" s="25" t="s">
        <v>18</v>
      </c>
      <c r="G131" s="25" t="s">
        <v>18</v>
      </c>
      <c r="H131" s="25" t="s">
        <v>18</v>
      </c>
      <c r="I131" s="16">
        <f>I132+I149</f>
        <v>0</v>
      </c>
      <c r="J131" s="25" t="s">
        <v>18</v>
      </c>
      <c r="K131" s="25" t="s">
        <v>18</v>
      </c>
      <c r="L131" s="16">
        <f>L132+L149</f>
        <v>0</v>
      </c>
      <c r="M131" s="25" t="s">
        <v>18</v>
      </c>
      <c r="N131" s="25" t="s">
        <v>18</v>
      </c>
      <c r="O131" s="16">
        <f>O132+O149</f>
        <v>0</v>
      </c>
      <c r="P131" s="25" t="s">
        <v>18</v>
      </c>
      <c r="Q131" s="25" t="s">
        <v>18</v>
      </c>
      <c r="R131" s="16">
        <f>I131-O131</f>
        <v>0</v>
      </c>
      <c r="S131" s="32">
        <f>IF(I131&lt;&gt;0,O131/I131,0)</f>
        <v>0</v>
      </c>
      <c r="T131" s="132"/>
    </row>
    <row r="132" spans="1:20" s="9" customFormat="1" ht="33.950000000000003" customHeight="1">
      <c r="A132" s="31" t="s">
        <v>49</v>
      </c>
      <c r="B132" s="50" t="s">
        <v>50</v>
      </c>
      <c r="C132" s="166" t="s">
        <v>25</v>
      </c>
      <c r="D132" s="54" t="s">
        <v>317</v>
      </c>
      <c r="E132" s="94" t="s">
        <v>318</v>
      </c>
      <c r="F132" s="17" t="s">
        <v>53</v>
      </c>
      <c r="G132" s="25" t="s">
        <v>18</v>
      </c>
      <c r="H132" s="25" t="s">
        <v>18</v>
      </c>
      <c r="I132" s="11">
        <f>I133+I138+I139+I148</f>
        <v>0</v>
      </c>
      <c r="J132" s="25" t="s">
        <v>18</v>
      </c>
      <c r="K132" s="25" t="s">
        <v>18</v>
      </c>
      <c r="L132" s="11">
        <f>L133+L138+L139+L148</f>
        <v>0</v>
      </c>
      <c r="M132" s="25" t="s">
        <v>18</v>
      </c>
      <c r="N132" s="25" t="s">
        <v>18</v>
      </c>
      <c r="O132" s="11">
        <f>O133+O138+O139+O148</f>
        <v>0</v>
      </c>
      <c r="P132" s="20" t="s">
        <v>18</v>
      </c>
      <c r="Q132" s="20" t="s">
        <v>18</v>
      </c>
      <c r="R132" s="11">
        <f>I132-O132</f>
        <v>0</v>
      </c>
      <c r="S132" s="14">
        <f>IF(I132&lt;&gt;0,O132/I132,0)</f>
        <v>0</v>
      </c>
      <c r="T132" s="132"/>
    </row>
    <row r="133" spans="1:20" s="9" customFormat="1" ht="33.950000000000003" customHeight="1">
      <c r="A133" s="31" t="s">
        <v>54</v>
      </c>
      <c r="B133" s="110" t="s">
        <v>223</v>
      </c>
      <c r="C133" s="167"/>
      <c r="D133" s="111" t="s">
        <v>319</v>
      </c>
      <c r="E133" s="94" t="s">
        <v>320</v>
      </c>
      <c r="F133" s="17" t="s">
        <v>53</v>
      </c>
      <c r="G133" s="55">
        <f>G134+G135+G137</f>
        <v>0</v>
      </c>
      <c r="H133" s="11">
        <f t="shared" ref="H133:H139" si="75">IF(G133&lt;&gt;0,I133/G133,0)</f>
        <v>0</v>
      </c>
      <c r="I133" s="11">
        <f>I134+I135+I137</f>
        <v>0</v>
      </c>
      <c r="J133" s="55">
        <f>J134+J135+J137</f>
        <v>0</v>
      </c>
      <c r="K133" s="11">
        <f t="shared" ref="K133:K139" si="76">IF(J133&lt;&gt;0,L133/J133,0)</f>
        <v>0</v>
      </c>
      <c r="L133" s="11">
        <f>L134+L135+L137</f>
        <v>0</v>
      </c>
      <c r="M133" s="55">
        <f>M134+M135+M137</f>
        <v>0</v>
      </c>
      <c r="N133" s="11">
        <f t="shared" ref="N133:N139" si="77">IF(M133&lt;&gt;0,O133/M133,0)</f>
        <v>0</v>
      </c>
      <c r="O133" s="11">
        <f>O134+O135+O137</f>
        <v>0</v>
      </c>
      <c r="P133" s="11">
        <f>G133-M133</f>
        <v>0</v>
      </c>
      <c r="Q133" s="14">
        <f>IF(G133&lt;&gt;0,M133/G133,0)</f>
        <v>0</v>
      </c>
      <c r="R133" s="11">
        <f>I133-O133</f>
        <v>0</v>
      </c>
      <c r="S133" s="14">
        <f>IF(I133&lt;&gt;0,O133/I133,0)</f>
        <v>0</v>
      </c>
      <c r="T133" s="132"/>
    </row>
    <row r="134" spans="1:20" s="9" customFormat="1" ht="24.95" customHeight="1">
      <c r="A134" s="31"/>
      <c r="B134" s="141" t="s">
        <v>58</v>
      </c>
      <c r="C134" s="141"/>
      <c r="D134" s="141"/>
      <c r="E134" s="94" t="s">
        <v>321</v>
      </c>
      <c r="F134" s="17" t="s">
        <v>61</v>
      </c>
      <c r="G134" s="13"/>
      <c r="H134" s="11">
        <f t="shared" si="75"/>
        <v>0</v>
      </c>
      <c r="I134" s="12"/>
      <c r="J134" s="13"/>
      <c r="K134" s="11">
        <f t="shared" si="76"/>
        <v>0</v>
      </c>
      <c r="L134" s="12"/>
      <c r="M134" s="13"/>
      <c r="N134" s="11">
        <f t="shared" si="77"/>
        <v>0</v>
      </c>
      <c r="O134" s="12"/>
      <c r="P134" s="11">
        <f>G134-M134</f>
        <v>0</v>
      </c>
      <c r="Q134" s="14">
        <f>IF(G134&lt;&gt;0,M134/G134,0)</f>
        <v>0</v>
      </c>
      <c r="R134" s="11">
        <f>I134-O134</f>
        <v>0</v>
      </c>
      <c r="S134" s="14">
        <f>IF(I134&lt;&gt;0,O134/I134,0)</f>
        <v>0</v>
      </c>
      <c r="T134" s="132"/>
    </row>
    <row r="135" spans="1:20" s="9" customFormat="1" ht="24.95" customHeight="1">
      <c r="A135" s="31"/>
      <c r="B135" s="141" t="s">
        <v>62</v>
      </c>
      <c r="C135" s="141"/>
      <c r="D135" s="141"/>
      <c r="E135" s="94" t="s">
        <v>322</v>
      </c>
      <c r="F135" s="17" t="s">
        <v>61</v>
      </c>
      <c r="G135" s="13"/>
      <c r="H135" s="11">
        <f t="shared" si="75"/>
        <v>0</v>
      </c>
      <c r="I135" s="12"/>
      <c r="J135" s="13"/>
      <c r="K135" s="11">
        <f t="shared" si="76"/>
        <v>0</v>
      </c>
      <c r="L135" s="12"/>
      <c r="M135" s="13"/>
      <c r="N135" s="11">
        <f t="shared" si="77"/>
        <v>0</v>
      </c>
      <c r="O135" s="12"/>
      <c r="P135" s="11">
        <f>G135-M135</f>
        <v>0</v>
      </c>
      <c r="Q135" s="14">
        <f>IF(G135&lt;&gt;0,M135/G135,0)</f>
        <v>0</v>
      </c>
      <c r="R135" s="11">
        <f>I135-O135</f>
        <v>0</v>
      </c>
      <c r="S135" s="14">
        <f>IF(I135&lt;&gt;0,O135/I135,0)</f>
        <v>0</v>
      </c>
      <c r="T135" s="132"/>
    </row>
    <row r="136" spans="1:20" s="9" customFormat="1" ht="24.95" customHeight="1">
      <c r="A136" s="31"/>
      <c r="B136" s="168" t="s">
        <v>65</v>
      </c>
      <c r="C136" s="168"/>
      <c r="D136" s="168"/>
      <c r="E136" s="94" t="s">
        <v>323</v>
      </c>
      <c r="F136" s="17" t="s">
        <v>61</v>
      </c>
      <c r="G136" s="13"/>
      <c r="H136" s="11">
        <f t="shared" si="75"/>
        <v>0</v>
      </c>
      <c r="I136" s="12"/>
      <c r="J136" s="13"/>
      <c r="K136" s="11">
        <f t="shared" si="76"/>
        <v>0</v>
      </c>
      <c r="L136" s="12"/>
      <c r="M136" s="13"/>
      <c r="N136" s="11">
        <f t="shared" si="77"/>
        <v>0</v>
      </c>
      <c r="O136" s="12"/>
      <c r="P136" s="11">
        <f>G136-M136</f>
        <v>0</v>
      </c>
      <c r="Q136" s="14">
        <f>IF(G136&lt;&gt;0,M136/G136,0)</f>
        <v>0</v>
      </c>
      <c r="R136" s="11">
        <f>I136-O136</f>
        <v>0</v>
      </c>
      <c r="S136" s="14">
        <f>IF(I136&lt;&gt;0,O136/I136,0)</f>
        <v>0</v>
      </c>
      <c r="T136" s="132"/>
    </row>
    <row r="137" spans="1:20" s="9" customFormat="1" ht="24.95" customHeight="1">
      <c r="A137" s="31"/>
      <c r="B137" s="141" t="s">
        <v>68</v>
      </c>
      <c r="C137" s="141"/>
      <c r="D137" s="141"/>
      <c r="E137" s="94" t="s">
        <v>324</v>
      </c>
      <c r="F137" s="17" t="s">
        <v>28</v>
      </c>
      <c r="G137" s="13"/>
      <c r="H137" s="11">
        <f t="shared" si="75"/>
        <v>0</v>
      </c>
      <c r="I137" s="12"/>
      <c r="J137" s="13"/>
      <c r="K137" s="11">
        <f t="shared" si="76"/>
        <v>0</v>
      </c>
      <c r="L137" s="12"/>
      <c r="M137" s="13"/>
      <c r="N137" s="11">
        <f t="shared" si="77"/>
        <v>0</v>
      </c>
      <c r="O137" s="12"/>
      <c r="P137" s="11">
        <f>G137-M137</f>
        <v>0</v>
      </c>
      <c r="Q137" s="14">
        <f>IF(G137&lt;&gt;0,M137/G137,0)</f>
        <v>0</v>
      </c>
      <c r="R137" s="11">
        <f>I137-O137</f>
        <v>0</v>
      </c>
      <c r="S137" s="14">
        <f>IF(I137&lt;&gt;0,O137/I137,0)</f>
        <v>0</v>
      </c>
      <c r="T137" s="132"/>
    </row>
    <row r="138" spans="1:20" s="9" customFormat="1" ht="24.95" customHeight="1">
      <c r="A138" s="31" t="s">
        <v>71</v>
      </c>
      <c r="B138" s="143" t="s">
        <v>230</v>
      </c>
      <c r="C138" s="143"/>
      <c r="D138" s="143"/>
      <c r="E138" s="94" t="s">
        <v>325</v>
      </c>
      <c r="F138" s="17" t="s">
        <v>28</v>
      </c>
      <c r="G138" s="13"/>
      <c r="H138" s="11">
        <f t="shared" si="75"/>
        <v>0</v>
      </c>
      <c r="I138" s="12"/>
      <c r="J138" s="13"/>
      <c r="K138" s="11">
        <f t="shared" si="76"/>
        <v>0</v>
      </c>
      <c r="L138" s="12"/>
      <c r="M138" s="13"/>
      <c r="N138" s="11">
        <f t="shared" si="77"/>
        <v>0</v>
      </c>
      <c r="O138" s="12"/>
      <c r="P138" s="11">
        <f>G138-M138</f>
        <v>0</v>
      </c>
      <c r="Q138" s="14">
        <f>IF(G138&lt;&gt;0,M138/G138,0)</f>
        <v>0</v>
      </c>
      <c r="R138" s="11">
        <f>I138-O138</f>
        <v>0</v>
      </c>
      <c r="S138" s="14">
        <f>IF(I138&lt;&gt;0,O138/I138,0)</f>
        <v>0</v>
      </c>
      <c r="T138" s="132"/>
    </row>
    <row r="139" spans="1:20" s="9" customFormat="1" ht="33.950000000000003" customHeight="1">
      <c r="A139" s="31" t="s">
        <v>75</v>
      </c>
      <c r="B139" s="150" t="s">
        <v>232</v>
      </c>
      <c r="C139" s="151"/>
      <c r="D139" s="152"/>
      <c r="E139" s="94" t="s">
        <v>326</v>
      </c>
      <c r="F139" s="6" t="s">
        <v>20</v>
      </c>
      <c r="G139" s="13"/>
      <c r="H139" s="11">
        <f t="shared" si="75"/>
        <v>0</v>
      </c>
      <c r="I139" s="12"/>
      <c r="J139" s="13"/>
      <c r="K139" s="11">
        <f t="shared" si="76"/>
        <v>0</v>
      </c>
      <c r="L139" s="12"/>
      <c r="M139" s="13"/>
      <c r="N139" s="11">
        <f t="shared" si="77"/>
        <v>0</v>
      </c>
      <c r="O139" s="12"/>
      <c r="P139" s="11">
        <f>G139-M139</f>
        <v>0</v>
      </c>
      <c r="Q139" s="14">
        <f>IF(G139&lt;&gt;0,M139/G139,0)</f>
        <v>0</v>
      </c>
      <c r="R139" s="11">
        <f>I139-O139</f>
        <v>0</v>
      </c>
      <c r="S139" s="14">
        <f>IF(I139&lt;&gt;0,O139/I139,0)</f>
        <v>0</v>
      </c>
      <c r="T139" s="132"/>
    </row>
    <row r="140" spans="1:20" s="9" customFormat="1" ht="24.95" customHeight="1">
      <c r="A140" s="31"/>
      <c r="B140" s="142" t="s">
        <v>79</v>
      </c>
      <c r="C140" s="142"/>
      <c r="D140" s="142"/>
      <c r="E140" s="112" t="s">
        <v>327</v>
      </c>
      <c r="F140" s="19" t="s">
        <v>28</v>
      </c>
      <c r="G140" s="13"/>
      <c r="H140" s="11">
        <f>IF(G140&lt;&gt;0,I139/G140,0)</f>
        <v>0</v>
      </c>
      <c r="I140" s="11" t="s">
        <v>18</v>
      </c>
      <c r="J140" s="13"/>
      <c r="K140" s="11">
        <f>IF(J140&lt;&gt;0,L139/J140,0)</f>
        <v>0</v>
      </c>
      <c r="L140" s="11" t="s">
        <v>18</v>
      </c>
      <c r="M140" s="13"/>
      <c r="N140" s="11">
        <f>IF(M140&lt;&gt;0,O139/M140,0)</f>
        <v>0</v>
      </c>
      <c r="O140" s="11" t="s">
        <v>18</v>
      </c>
      <c r="P140" s="11">
        <f>G140-M140</f>
        <v>0</v>
      </c>
      <c r="Q140" s="14">
        <f>IF(G140&lt;&gt;0,M140/G140,0)</f>
        <v>0</v>
      </c>
      <c r="R140" s="20" t="s">
        <v>18</v>
      </c>
      <c r="S140" s="20" t="s">
        <v>18</v>
      </c>
      <c r="T140" s="132"/>
    </row>
    <row r="141" spans="1:20" s="9" customFormat="1" ht="24.95" customHeight="1">
      <c r="A141" s="31"/>
      <c r="B141" s="141" t="s">
        <v>82</v>
      </c>
      <c r="C141" s="141"/>
      <c r="D141" s="141"/>
      <c r="E141" s="94" t="s">
        <v>328</v>
      </c>
      <c r="F141" s="17" t="s">
        <v>85</v>
      </c>
      <c r="G141" s="13"/>
      <c r="H141" s="11">
        <f t="shared" ref="H141:H149" si="78">IF(G141&lt;&gt;0,I141/G141,0)</f>
        <v>0</v>
      </c>
      <c r="I141" s="12"/>
      <c r="J141" s="13"/>
      <c r="K141" s="11">
        <f t="shared" ref="K141:K149" si="79">IF(J141&lt;&gt;0,L141/J141,0)</f>
        <v>0</v>
      </c>
      <c r="L141" s="12"/>
      <c r="M141" s="13"/>
      <c r="N141" s="11">
        <f t="shared" ref="N141:N149" si="80">IF(M141&lt;&gt;0,O141/M141,0)</f>
        <v>0</v>
      </c>
      <c r="O141" s="12"/>
      <c r="P141" s="11">
        <f>G141-M141</f>
        <v>0</v>
      </c>
      <c r="Q141" s="14">
        <f>IF(G141&lt;&gt;0,M141/G141,0)</f>
        <v>0</v>
      </c>
      <c r="R141" s="11">
        <f>I141-O141</f>
        <v>0</v>
      </c>
      <c r="S141" s="14">
        <f>IF(I141&lt;&gt;0,O141/I141,0)</f>
        <v>0</v>
      </c>
      <c r="T141" s="132"/>
    </row>
    <row r="142" spans="1:20" s="9" customFormat="1" ht="24.95" customHeight="1">
      <c r="A142" s="31"/>
      <c r="B142" s="141" t="s">
        <v>86</v>
      </c>
      <c r="C142" s="141"/>
      <c r="D142" s="141"/>
      <c r="E142" s="94" t="s">
        <v>329</v>
      </c>
      <c r="F142" s="17" t="s">
        <v>85</v>
      </c>
      <c r="G142" s="13"/>
      <c r="H142" s="11">
        <f t="shared" si="78"/>
        <v>0</v>
      </c>
      <c r="I142" s="12"/>
      <c r="J142" s="13"/>
      <c r="K142" s="11">
        <f t="shared" si="79"/>
        <v>0</v>
      </c>
      <c r="L142" s="12"/>
      <c r="M142" s="13"/>
      <c r="N142" s="11">
        <f t="shared" si="80"/>
        <v>0</v>
      </c>
      <c r="O142" s="12"/>
      <c r="P142" s="11">
        <f>G142-M142</f>
        <v>0</v>
      </c>
      <c r="Q142" s="14">
        <f>IF(G142&lt;&gt;0,M142/G142,0)</f>
        <v>0</v>
      </c>
      <c r="R142" s="11">
        <f>I142-O142</f>
        <v>0</v>
      </c>
      <c r="S142" s="14">
        <f>IF(I142&lt;&gt;0,O142/I142,0)</f>
        <v>0</v>
      </c>
      <c r="T142" s="132"/>
    </row>
    <row r="143" spans="1:20" s="9" customFormat="1" ht="24.95" customHeight="1">
      <c r="A143" s="31"/>
      <c r="B143" s="141" t="s">
        <v>89</v>
      </c>
      <c r="C143" s="141"/>
      <c r="D143" s="141"/>
      <c r="E143" s="94" t="s">
        <v>330</v>
      </c>
      <c r="F143" s="17" t="s">
        <v>85</v>
      </c>
      <c r="G143" s="13"/>
      <c r="H143" s="11">
        <f t="shared" si="78"/>
        <v>0</v>
      </c>
      <c r="I143" s="12"/>
      <c r="J143" s="13"/>
      <c r="K143" s="11">
        <f t="shared" si="79"/>
        <v>0</v>
      </c>
      <c r="L143" s="12"/>
      <c r="M143" s="13"/>
      <c r="N143" s="11">
        <f t="shared" si="80"/>
        <v>0</v>
      </c>
      <c r="O143" s="12"/>
      <c r="P143" s="11">
        <f>G143-M143</f>
        <v>0</v>
      </c>
      <c r="Q143" s="14">
        <f>IF(G143&lt;&gt;0,M143/G143,0)</f>
        <v>0</v>
      </c>
      <c r="R143" s="11">
        <f>I143-O143</f>
        <v>0</v>
      </c>
      <c r="S143" s="14">
        <f>IF(I143&lt;&gt;0,O143/I143,0)</f>
        <v>0</v>
      </c>
      <c r="T143" s="132"/>
    </row>
    <row r="144" spans="1:20" s="9" customFormat="1" ht="24.95" customHeight="1">
      <c r="A144" s="31"/>
      <c r="B144" s="141" t="s">
        <v>92</v>
      </c>
      <c r="C144" s="141"/>
      <c r="D144" s="141"/>
      <c r="E144" s="94" t="s">
        <v>331</v>
      </c>
      <c r="F144" s="17" t="s">
        <v>85</v>
      </c>
      <c r="G144" s="13"/>
      <c r="H144" s="11">
        <f t="shared" si="78"/>
        <v>0</v>
      </c>
      <c r="I144" s="12"/>
      <c r="J144" s="13"/>
      <c r="K144" s="11">
        <f t="shared" si="79"/>
        <v>0</v>
      </c>
      <c r="L144" s="12"/>
      <c r="M144" s="13"/>
      <c r="N144" s="11">
        <f t="shared" si="80"/>
        <v>0</v>
      </c>
      <c r="O144" s="12"/>
      <c r="P144" s="11">
        <f>G144-M144</f>
        <v>0</v>
      </c>
      <c r="Q144" s="14">
        <f>IF(G144&lt;&gt;0,M144/G144,0)</f>
        <v>0</v>
      </c>
      <c r="R144" s="11">
        <f>I144-O144</f>
        <v>0</v>
      </c>
      <c r="S144" s="14">
        <f>IF(I144&lt;&gt;0,O144/I144,0)</f>
        <v>0</v>
      </c>
      <c r="T144" s="132"/>
    </row>
    <row r="145" spans="1:20" s="9" customFormat="1" ht="33.950000000000003" customHeight="1">
      <c r="A145" s="31"/>
      <c r="B145" s="141" t="s">
        <v>95</v>
      </c>
      <c r="C145" s="141"/>
      <c r="D145" s="141"/>
      <c r="E145" s="94" t="s">
        <v>332</v>
      </c>
      <c r="F145" s="17" t="s">
        <v>85</v>
      </c>
      <c r="G145" s="13"/>
      <c r="H145" s="11">
        <f t="shared" si="78"/>
        <v>0</v>
      </c>
      <c r="I145" s="12"/>
      <c r="J145" s="13"/>
      <c r="K145" s="11">
        <f t="shared" si="79"/>
        <v>0</v>
      </c>
      <c r="L145" s="12"/>
      <c r="M145" s="13"/>
      <c r="N145" s="11">
        <f t="shared" si="80"/>
        <v>0</v>
      </c>
      <c r="O145" s="12"/>
      <c r="P145" s="11">
        <f>G145-M145</f>
        <v>0</v>
      </c>
      <c r="Q145" s="14">
        <f>IF(G145&lt;&gt;0,M145/G145,0)</f>
        <v>0</v>
      </c>
      <c r="R145" s="11">
        <f>I145-O145</f>
        <v>0</v>
      </c>
      <c r="S145" s="14">
        <f>IF(I145&lt;&gt;0,O145/I145,0)</f>
        <v>0</v>
      </c>
      <c r="T145" s="132"/>
    </row>
    <row r="146" spans="1:20" s="9" customFormat="1" ht="50.1" customHeight="1">
      <c r="A146" s="31"/>
      <c r="B146" s="141" t="s">
        <v>98</v>
      </c>
      <c r="C146" s="141"/>
      <c r="D146" s="141"/>
      <c r="E146" s="94" t="s">
        <v>333</v>
      </c>
      <c r="F146" s="17" t="s">
        <v>85</v>
      </c>
      <c r="G146" s="13"/>
      <c r="H146" s="11">
        <f t="shared" si="78"/>
        <v>0</v>
      </c>
      <c r="I146" s="12"/>
      <c r="J146" s="13"/>
      <c r="K146" s="11">
        <f t="shared" si="79"/>
        <v>0</v>
      </c>
      <c r="L146" s="12"/>
      <c r="M146" s="13"/>
      <c r="N146" s="11">
        <f t="shared" si="80"/>
        <v>0</v>
      </c>
      <c r="O146" s="12"/>
      <c r="P146" s="11">
        <f>G146-M146</f>
        <v>0</v>
      </c>
      <c r="Q146" s="14">
        <f>IF(G146&lt;&gt;0,M146/G146,0)</f>
        <v>0</v>
      </c>
      <c r="R146" s="11">
        <f>I146-O146</f>
        <v>0</v>
      </c>
      <c r="S146" s="14">
        <f>IF(I146&lt;&gt;0,O146/I146,0)</f>
        <v>0</v>
      </c>
      <c r="T146" s="132"/>
    </row>
    <row r="147" spans="1:20" s="9" customFormat="1" ht="33.950000000000003" customHeight="1">
      <c r="A147" s="31"/>
      <c r="B147" s="141" t="s">
        <v>101</v>
      </c>
      <c r="C147" s="141"/>
      <c r="D147" s="141"/>
      <c r="E147" s="94" t="s">
        <v>334</v>
      </c>
      <c r="F147" s="17" t="s">
        <v>85</v>
      </c>
      <c r="G147" s="13"/>
      <c r="H147" s="11">
        <f t="shared" si="78"/>
        <v>0</v>
      </c>
      <c r="I147" s="12"/>
      <c r="J147" s="13"/>
      <c r="K147" s="11">
        <f t="shared" si="79"/>
        <v>0</v>
      </c>
      <c r="L147" s="12"/>
      <c r="M147" s="13"/>
      <c r="N147" s="11">
        <f t="shared" si="80"/>
        <v>0</v>
      </c>
      <c r="O147" s="12"/>
      <c r="P147" s="11">
        <f>G147-M147</f>
        <v>0</v>
      </c>
      <c r="Q147" s="14">
        <f>IF(G147&lt;&gt;0,M147/G147,0)</f>
        <v>0</v>
      </c>
      <c r="R147" s="11">
        <f>I147-O147</f>
        <v>0</v>
      </c>
      <c r="S147" s="14">
        <f>IF(I147&lt;&gt;0,O147/I147,0)</f>
        <v>0</v>
      </c>
      <c r="T147" s="132"/>
    </row>
    <row r="148" spans="1:20" s="9" customFormat="1" ht="24.95" customHeight="1">
      <c r="A148" s="31" t="s">
        <v>104</v>
      </c>
      <c r="B148" s="141" t="s">
        <v>105</v>
      </c>
      <c r="C148" s="141"/>
      <c r="D148" s="141"/>
      <c r="E148" s="94" t="s">
        <v>335</v>
      </c>
      <c r="F148" s="17" t="s">
        <v>61</v>
      </c>
      <c r="G148" s="13"/>
      <c r="H148" s="11">
        <f t="shared" si="78"/>
        <v>0</v>
      </c>
      <c r="I148" s="12"/>
      <c r="J148" s="13"/>
      <c r="K148" s="11">
        <f t="shared" si="79"/>
        <v>0</v>
      </c>
      <c r="L148" s="12"/>
      <c r="M148" s="13"/>
      <c r="N148" s="11">
        <f t="shared" si="80"/>
        <v>0</v>
      </c>
      <c r="O148" s="12"/>
      <c r="P148" s="11">
        <f>G148-M148</f>
        <v>0</v>
      </c>
      <c r="Q148" s="14">
        <f>IF(G148&lt;&gt;0,M148/G148,0)</f>
        <v>0</v>
      </c>
      <c r="R148" s="11">
        <f>I148-O148</f>
        <v>0</v>
      </c>
      <c r="S148" s="14">
        <f>IF(I148&lt;&gt;0,O148/I148,0)</f>
        <v>0</v>
      </c>
      <c r="T148" s="132"/>
    </row>
    <row r="149" spans="1:20" s="9" customFormat="1" ht="24.95" customHeight="1">
      <c r="A149" s="31" t="s">
        <v>108</v>
      </c>
      <c r="B149" s="143" t="s">
        <v>289</v>
      </c>
      <c r="C149" s="143"/>
      <c r="D149" s="143"/>
      <c r="E149" s="94" t="s">
        <v>336</v>
      </c>
      <c r="F149" s="17" t="s">
        <v>22</v>
      </c>
      <c r="G149" s="13"/>
      <c r="H149" s="11">
        <f t="shared" si="78"/>
        <v>0</v>
      </c>
      <c r="I149" s="12"/>
      <c r="J149" s="13"/>
      <c r="K149" s="11">
        <f t="shared" si="79"/>
        <v>0</v>
      </c>
      <c r="L149" s="12"/>
      <c r="M149" s="13"/>
      <c r="N149" s="11">
        <f t="shared" si="80"/>
        <v>0</v>
      </c>
      <c r="O149" s="12"/>
      <c r="P149" s="11">
        <f>G149-M149</f>
        <v>0</v>
      </c>
      <c r="Q149" s="14">
        <f>IF(G149&lt;&gt;0,M149/G149,0)</f>
        <v>0</v>
      </c>
      <c r="R149" s="11">
        <f>I149-O149</f>
        <v>0</v>
      </c>
      <c r="S149" s="14">
        <f>IF(I149&lt;&gt;0,O149/I149,0)</f>
        <v>0</v>
      </c>
      <c r="T149" s="132"/>
    </row>
    <row r="150" spans="1:20" s="9" customFormat="1" ht="24.95" customHeight="1">
      <c r="A150" s="31" t="s">
        <v>116</v>
      </c>
      <c r="B150" s="150" t="s">
        <v>112</v>
      </c>
      <c r="C150" s="151"/>
      <c r="D150" s="152"/>
      <c r="E150" s="94" t="s">
        <v>337</v>
      </c>
      <c r="F150" s="17" t="s">
        <v>115</v>
      </c>
      <c r="G150" s="13"/>
      <c r="H150" s="11">
        <f>IF(G150&lt;&gt;0,I149/G150,0)</f>
        <v>0</v>
      </c>
      <c r="I150" s="16" t="s">
        <v>18</v>
      </c>
      <c r="J150" s="13"/>
      <c r="K150" s="11">
        <f>IF(J150&lt;&gt;0,L149/J150,0)</f>
        <v>0</v>
      </c>
      <c r="L150" s="16" t="s">
        <v>18</v>
      </c>
      <c r="M150" s="13"/>
      <c r="N150" s="11">
        <f>IF(M150&lt;&gt;0,O149/M150,0)</f>
        <v>0</v>
      </c>
      <c r="O150" s="16" t="s">
        <v>18</v>
      </c>
      <c r="P150" s="11">
        <f>G150-M150</f>
        <v>0</v>
      </c>
      <c r="Q150" s="14">
        <f>IF(G150&lt;&gt;0,M150/G150,0)</f>
        <v>0</v>
      </c>
      <c r="R150" s="20" t="s">
        <v>18</v>
      </c>
      <c r="S150" s="20" t="s">
        <v>18</v>
      </c>
      <c r="T150" s="132"/>
    </row>
    <row r="151" spans="1:20" s="9" customFormat="1" ht="24.95" customHeight="1">
      <c r="A151" s="31" t="s">
        <v>120</v>
      </c>
      <c r="B151" s="141" t="s">
        <v>117</v>
      </c>
      <c r="C151" s="141"/>
      <c r="D151" s="141"/>
      <c r="E151" s="94" t="s">
        <v>338</v>
      </c>
      <c r="F151" s="113" t="s">
        <v>22</v>
      </c>
      <c r="G151" s="13"/>
      <c r="H151" s="11">
        <f t="shared" ref="H151:H153" si="81">IF(G151&lt;&gt;0,I151/G151,0)</f>
        <v>0</v>
      </c>
      <c r="I151" s="12"/>
      <c r="J151" s="13"/>
      <c r="K151" s="11">
        <f t="shared" ref="K151:K152" si="82">IF(J151&lt;&gt;0,L151/J151,0)</f>
        <v>0</v>
      </c>
      <c r="L151" s="12"/>
      <c r="M151" s="13"/>
      <c r="N151" s="11">
        <f t="shared" ref="N151:N152" si="83">IF(M151&lt;&gt;0,O151/M151,0)</f>
        <v>0</v>
      </c>
      <c r="O151" s="12"/>
      <c r="P151" s="11">
        <f>G151-M151</f>
        <v>0</v>
      </c>
      <c r="Q151" s="14">
        <f>IF(G151&lt;&gt;0,M151/G151,0)</f>
        <v>0</v>
      </c>
      <c r="R151" s="11">
        <f>I151-O151</f>
        <v>0</v>
      </c>
      <c r="S151" s="14">
        <f>IF(I151&lt;&gt;0,O151/I151,0)</f>
        <v>0</v>
      </c>
      <c r="T151" s="132"/>
    </row>
    <row r="152" spans="1:20" s="9" customFormat="1" ht="24.95" customHeight="1">
      <c r="A152" s="31" t="s">
        <v>339</v>
      </c>
      <c r="B152" s="141" t="s">
        <v>121</v>
      </c>
      <c r="C152" s="141"/>
      <c r="D152" s="141"/>
      <c r="E152" s="94" t="s">
        <v>340</v>
      </c>
      <c r="F152" s="30" t="s">
        <v>124</v>
      </c>
      <c r="G152" s="13"/>
      <c r="H152" s="11">
        <f t="shared" si="81"/>
        <v>0</v>
      </c>
      <c r="I152" s="12"/>
      <c r="J152" s="13"/>
      <c r="K152" s="11">
        <f t="shared" si="82"/>
        <v>0</v>
      </c>
      <c r="L152" s="12"/>
      <c r="M152" s="13"/>
      <c r="N152" s="11">
        <f t="shared" si="83"/>
        <v>0</v>
      </c>
      <c r="O152" s="12"/>
      <c r="P152" s="11">
        <f>G152-M152</f>
        <v>0</v>
      </c>
      <c r="Q152" s="14">
        <f>IF(G152&lt;&gt;0,M152/G152,0)</f>
        <v>0</v>
      </c>
      <c r="R152" s="11">
        <f>I152-O152</f>
        <v>0</v>
      </c>
      <c r="S152" s="14">
        <f>IF(I152&lt;&gt;0,O152/I152,0)</f>
        <v>0</v>
      </c>
      <c r="T152" s="132"/>
    </row>
    <row r="153" spans="1:20" s="9" customFormat="1" ht="50.1" customHeight="1">
      <c r="A153" s="21" t="s">
        <v>125</v>
      </c>
      <c r="B153" s="82" t="s">
        <v>126</v>
      </c>
      <c r="C153" s="153" t="s">
        <v>25</v>
      </c>
      <c r="D153" s="74" t="s">
        <v>341</v>
      </c>
      <c r="E153" s="94" t="s">
        <v>342</v>
      </c>
      <c r="F153" s="15" t="s">
        <v>22</v>
      </c>
      <c r="G153" s="25">
        <f>G149+G158</f>
        <v>0</v>
      </c>
      <c r="H153" s="16">
        <f t="shared" si="81"/>
        <v>0</v>
      </c>
      <c r="I153" s="16">
        <f>I149+I158</f>
        <v>0</v>
      </c>
      <c r="J153" s="25">
        <f>J149+J158</f>
        <v>0</v>
      </c>
      <c r="K153" s="16">
        <f t="shared" ref="K153" si="84">IF(J153&lt;&gt;0,L153/J153,0)</f>
        <v>0</v>
      </c>
      <c r="L153" s="16">
        <f>L149+L158</f>
        <v>0</v>
      </c>
      <c r="M153" s="25">
        <f>M149+M158</f>
        <v>0</v>
      </c>
      <c r="N153" s="16">
        <f t="shared" ref="N153" si="85">IF(M153&lt;&gt;0,O153/M153,0)</f>
        <v>0</v>
      </c>
      <c r="O153" s="16">
        <f>O149+O158</f>
        <v>0</v>
      </c>
      <c r="P153" s="16">
        <f>G153-M153</f>
        <v>0</v>
      </c>
      <c r="Q153" s="32">
        <f>IF(G153&lt;&gt;0,M153/G153,0)</f>
        <v>0</v>
      </c>
      <c r="R153" s="16">
        <f>I153-O153</f>
        <v>0</v>
      </c>
      <c r="S153" s="32">
        <f>IF(I153&lt;&gt;0,O153/I153,0)</f>
        <v>0</v>
      </c>
      <c r="T153" s="132"/>
    </row>
    <row r="154" spans="1:20" s="9" customFormat="1" ht="24.95" customHeight="1">
      <c r="A154" s="31"/>
      <c r="B154" s="114" t="s">
        <v>112</v>
      </c>
      <c r="C154" s="154"/>
      <c r="D154" s="57" t="s">
        <v>343</v>
      </c>
      <c r="E154" s="112" t="s">
        <v>344</v>
      </c>
      <c r="F154" s="19" t="s">
        <v>115</v>
      </c>
      <c r="G154" s="79">
        <f>G150+G159</f>
        <v>0</v>
      </c>
      <c r="H154" s="11">
        <f>IF(G154&lt;&gt;0,I153/G154,0)</f>
        <v>0</v>
      </c>
      <c r="I154" s="16" t="s">
        <v>18</v>
      </c>
      <c r="J154" s="79">
        <f>J150+J159</f>
        <v>0</v>
      </c>
      <c r="K154" s="11">
        <f>IF(J154&lt;&gt;0,L153/J154,0)</f>
        <v>0</v>
      </c>
      <c r="L154" s="16" t="s">
        <v>18</v>
      </c>
      <c r="M154" s="79">
        <f>M150+M159</f>
        <v>0</v>
      </c>
      <c r="N154" s="11">
        <f>IF(M154&lt;&gt;0,O153/M154,0)</f>
        <v>0</v>
      </c>
      <c r="O154" s="16" t="s">
        <v>18</v>
      </c>
      <c r="P154" s="11">
        <f>G154-M154</f>
        <v>0</v>
      </c>
      <c r="Q154" s="14">
        <f>IF(G154&lt;&gt;0,M154/G154,0)</f>
        <v>0</v>
      </c>
      <c r="R154" s="20" t="s">
        <v>18</v>
      </c>
      <c r="S154" s="20" t="s">
        <v>18</v>
      </c>
      <c r="T154" s="132"/>
    </row>
    <row r="155" spans="1:20" s="9" customFormat="1" ht="33.950000000000003" customHeight="1">
      <c r="A155" s="31" t="s">
        <v>131</v>
      </c>
      <c r="B155" s="85" t="s">
        <v>345</v>
      </c>
      <c r="C155" s="154"/>
      <c r="D155" s="67" t="s">
        <v>346</v>
      </c>
      <c r="E155" s="94" t="s">
        <v>347</v>
      </c>
      <c r="F155" s="17" t="s">
        <v>22</v>
      </c>
      <c r="G155" s="79">
        <f>G151+G160</f>
        <v>0</v>
      </c>
      <c r="H155" s="11">
        <f t="shared" ref="H155:H156" si="86">IF(G155&lt;&gt;0,I155/G155,0)</f>
        <v>0</v>
      </c>
      <c r="I155" s="80">
        <f>I151+I160</f>
        <v>0</v>
      </c>
      <c r="J155" s="79">
        <f>J151+J160</f>
        <v>0</v>
      </c>
      <c r="K155" s="11">
        <f t="shared" ref="K155:K156" si="87">IF(J155&lt;&gt;0,L155/J155,0)</f>
        <v>0</v>
      </c>
      <c r="L155" s="80">
        <f>L151+L160</f>
        <v>0</v>
      </c>
      <c r="M155" s="79">
        <f>M151+M160</f>
        <v>0</v>
      </c>
      <c r="N155" s="11">
        <f t="shared" ref="N155:N156" si="88">IF(M155&lt;&gt;0,O155/M155,0)</f>
        <v>0</v>
      </c>
      <c r="O155" s="80">
        <f>O151+O160</f>
        <v>0</v>
      </c>
      <c r="P155" s="11">
        <f>G155-M155</f>
        <v>0</v>
      </c>
      <c r="Q155" s="14">
        <f>IF(G155&lt;&gt;0,M155/G155,0)</f>
        <v>0</v>
      </c>
      <c r="R155" s="11">
        <f>I155-O155</f>
        <v>0</v>
      </c>
      <c r="S155" s="14">
        <f>IF(I155&lt;&gt;0,O155/I155,0)</f>
        <v>0</v>
      </c>
      <c r="T155" s="132"/>
    </row>
    <row r="156" spans="1:20" s="9" customFormat="1" ht="24.95" customHeight="1">
      <c r="A156" s="31" t="s">
        <v>135</v>
      </c>
      <c r="B156" s="85" t="s">
        <v>121</v>
      </c>
      <c r="C156" s="155"/>
      <c r="D156" s="67" t="s">
        <v>348</v>
      </c>
      <c r="E156" s="94" t="s">
        <v>349</v>
      </c>
      <c r="F156" s="30" t="s">
        <v>124</v>
      </c>
      <c r="G156" s="79">
        <f>G152+G161</f>
        <v>0</v>
      </c>
      <c r="H156" s="11">
        <f t="shared" si="86"/>
        <v>0</v>
      </c>
      <c r="I156" s="80">
        <f>I152+I161</f>
        <v>0</v>
      </c>
      <c r="J156" s="79">
        <f>J152+J161</f>
        <v>0</v>
      </c>
      <c r="K156" s="11">
        <f t="shared" si="87"/>
        <v>0</v>
      </c>
      <c r="L156" s="80">
        <f>L152+L161</f>
        <v>0</v>
      </c>
      <c r="M156" s="79">
        <f>M152+M161</f>
        <v>0</v>
      </c>
      <c r="N156" s="11">
        <f t="shared" si="88"/>
        <v>0</v>
      </c>
      <c r="O156" s="80">
        <f>O152+O161</f>
        <v>0</v>
      </c>
      <c r="P156" s="11">
        <f>G156-M156</f>
        <v>0</v>
      </c>
      <c r="Q156" s="14">
        <f>IF(G156&lt;&gt;0,M156/G156,0)</f>
        <v>0</v>
      </c>
      <c r="R156" s="11">
        <f>I156-O156</f>
        <v>0</v>
      </c>
      <c r="S156" s="14">
        <f>IF(I156&lt;&gt;0,O156/I156,0)</f>
        <v>0</v>
      </c>
      <c r="T156" s="132"/>
    </row>
    <row r="157" spans="1:20" s="9" customFormat="1" ht="50.1" customHeight="1">
      <c r="A157" s="81" t="s">
        <v>138</v>
      </c>
      <c r="B157" s="82" t="s">
        <v>139</v>
      </c>
      <c r="C157" s="115" t="s">
        <v>25</v>
      </c>
      <c r="D157" s="23" t="s">
        <v>350</v>
      </c>
      <c r="E157" s="91" t="s">
        <v>351</v>
      </c>
      <c r="F157" s="25" t="s">
        <v>18</v>
      </c>
      <c r="G157" s="25" t="s">
        <v>18</v>
      </c>
      <c r="H157" s="25" t="s">
        <v>18</v>
      </c>
      <c r="I157" s="16">
        <f>I158+I162</f>
        <v>0</v>
      </c>
      <c r="J157" s="25" t="s">
        <v>18</v>
      </c>
      <c r="K157" s="25" t="s">
        <v>18</v>
      </c>
      <c r="L157" s="16">
        <f>L158+L162</f>
        <v>0</v>
      </c>
      <c r="M157" s="25" t="s">
        <v>18</v>
      </c>
      <c r="N157" s="25" t="s">
        <v>18</v>
      </c>
      <c r="O157" s="16">
        <f>O158+O162</f>
        <v>0</v>
      </c>
      <c r="P157" s="25" t="s">
        <v>18</v>
      </c>
      <c r="Q157" s="25" t="s">
        <v>18</v>
      </c>
      <c r="R157" s="16">
        <f>I157-O157</f>
        <v>0</v>
      </c>
      <c r="S157" s="32">
        <f>IF(I157&lt;&gt;0,O157/I157,0)</f>
        <v>0</v>
      </c>
      <c r="T157" s="132"/>
    </row>
    <row r="158" spans="1:20" s="9" customFormat="1" ht="24.95" customHeight="1">
      <c r="A158" s="83" t="s">
        <v>142</v>
      </c>
      <c r="B158" s="143" t="s">
        <v>143</v>
      </c>
      <c r="C158" s="143"/>
      <c r="D158" s="143"/>
      <c r="E158" s="94" t="s">
        <v>352</v>
      </c>
      <c r="F158" s="30" t="s">
        <v>146</v>
      </c>
      <c r="G158" s="13"/>
      <c r="H158" s="11">
        <f t="shared" ref="H158" si="89">IF(G158&lt;&gt;0,I158/G158,0)</f>
        <v>0</v>
      </c>
      <c r="I158" s="12"/>
      <c r="J158" s="13"/>
      <c r="K158" s="11">
        <f t="shared" ref="K158" si="90">IF(J158&lt;&gt;0,L158/J158,0)</f>
        <v>0</v>
      </c>
      <c r="L158" s="12"/>
      <c r="M158" s="13"/>
      <c r="N158" s="11">
        <f t="shared" ref="N158" si="91">IF(M158&lt;&gt;0,O158/M158,0)</f>
        <v>0</v>
      </c>
      <c r="O158" s="12"/>
      <c r="P158" s="11">
        <f>G158-M158</f>
        <v>0</v>
      </c>
      <c r="Q158" s="14">
        <f>IF(G158&lt;&gt;0,M158/G158,0)</f>
        <v>0</v>
      </c>
      <c r="R158" s="11">
        <f>I158-O158</f>
        <v>0</v>
      </c>
      <c r="S158" s="14">
        <f>IF(I158&lt;&gt;0,O158/I158,0)</f>
        <v>0</v>
      </c>
      <c r="T158" s="132"/>
    </row>
    <row r="159" spans="1:20" s="9" customFormat="1" ht="24.95" customHeight="1">
      <c r="A159" s="83"/>
      <c r="B159" s="156" t="s">
        <v>112</v>
      </c>
      <c r="C159" s="157"/>
      <c r="D159" s="158"/>
      <c r="E159" s="112" t="s">
        <v>353</v>
      </c>
      <c r="F159" s="19" t="s">
        <v>115</v>
      </c>
      <c r="G159" s="13"/>
      <c r="H159" s="11">
        <f>IF(G159&lt;&gt;0,I158/G159,0)</f>
        <v>0</v>
      </c>
      <c r="I159" s="16" t="s">
        <v>18</v>
      </c>
      <c r="J159" s="13"/>
      <c r="K159" s="11">
        <f>IF(J159&lt;&gt;0,L158/J159,0)</f>
        <v>0</v>
      </c>
      <c r="L159" s="16" t="s">
        <v>18</v>
      </c>
      <c r="M159" s="13"/>
      <c r="N159" s="11">
        <f>IF(M159&lt;&gt;0,O158/M159,0)</f>
        <v>0</v>
      </c>
      <c r="O159" s="16" t="s">
        <v>18</v>
      </c>
      <c r="P159" s="11">
        <f>G159-M159</f>
        <v>0</v>
      </c>
      <c r="Q159" s="14">
        <f>IF(G159&lt;&gt;0,M159/G159,0)</f>
        <v>0</v>
      </c>
      <c r="R159" s="20" t="s">
        <v>18</v>
      </c>
      <c r="S159" s="20" t="s">
        <v>18</v>
      </c>
      <c r="T159" s="132"/>
    </row>
    <row r="160" spans="1:20" s="9" customFormat="1" ht="24.95" customHeight="1">
      <c r="A160" s="83" t="s">
        <v>149</v>
      </c>
      <c r="B160" s="143" t="s">
        <v>150</v>
      </c>
      <c r="C160" s="143"/>
      <c r="D160" s="143"/>
      <c r="E160" s="94" t="s">
        <v>354</v>
      </c>
      <c r="F160" s="17" t="s">
        <v>22</v>
      </c>
      <c r="G160" s="13"/>
      <c r="H160" s="11">
        <f t="shared" ref="H160:H162" si="92">IF(G160&lt;&gt;0,I160/G160,0)</f>
        <v>0</v>
      </c>
      <c r="I160" s="12"/>
      <c r="J160" s="13"/>
      <c r="K160" s="11">
        <f t="shared" ref="K160:K162" si="93">IF(J160&lt;&gt;0,L160/J160,0)</f>
        <v>0</v>
      </c>
      <c r="L160" s="12"/>
      <c r="M160" s="13"/>
      <c r="N160" s="11">
        <f t="shared" ref="N160:N162" si="94">IF(M160&lt;&gt;0,O160/M160,0)</f>
        <v>0</v>
      </c>
      <c r="O160" s="12"/>
      <c r="P160" s="11">
        <f>G160-M160</f>
        <v>0</v>
      </c>
      <c r="Q160" s="14">
        <f>IF(G160&lt;&gt;0,M160/G160,0)</f>
        <v>0</v>
      </c>
      <c r="R160" s="11">
        <f>I160-O160</f>
        <v>0</v>
      </c>
      <c r="S160" s="14">
        <f>IF(I160&lt;&gt;0,O160/I160,0)</f>
        <v>0</v>
      </c>
      <c r="T160" s="132"/>
    </row>
    <row r="161" spans="1:20" s="9" customFormat="1" ht="24.95" customHeight="1">
      <c r="A161" s="83" t="s">
        <v>153</v>
      </c>
      <c r="B161" s="141" t="s">
        <v>154</v>
      </c>
      <c r="C161" s="141"/>
      <c r="D161" s="141"/>
      <c r="E161" s="94" t="s">
        <v>355</v>
      </c>
      <c r="F161" s="30" t="s">
        <v>124</v>
      </c>
      <c r="G161" s="13"/>
      <c r="H161" s="11">
        <f t="shared" si="92"/>
        <v>0</v>
      </c>
      <c r="I161" s="12"/>
      <c r="J161" s="13"/>
      <c r="K161" s="11">
        <f t="shared" si="93"/>
        <v>0</v>
      </c>
      <c r="L161" s="12"/>
      <c r="M161" s="13"/>
      <c r="N161" s="11">
        <f t="shared" si="94"/>
        <v>0</v>
      </c>
      <c r="O161" s="12"/>
      <c r="P161" s="11">
        <f>G161-M161</f>
        <v>0</v>
      </c>
      <c r="Q161" s="14">
        <f>IF(G161&lt;&gt;0,M161/G161,0)</f>
        <v>0</v>
      </c>
      <c r="R161" s="11">
        <f>I161-O161</f>
        <v>0</v>
      </c>
      <c r="S161" s="14">
        <f>IF(I161&lt;&gt;0,O161/I161,0)</f>
        <v>0</v>
      </c>
      <c r="T161" s="132"/>
    </row>
    <row r="162" spans="1:20" s="9" customFormat="1" ht="24.95" customHeight="1">
      <c r="A162" s="83" t="s">
        <v>157</v>
      </c>
      <c r="B162" s="141" t="s">
        <v>158</v>
      </c>
      <c r="C162" s="141"/>
      <c r="D162" s="141"/>
      <c r="E162" s="94" t="s">
        <v>356</v>
      </c>
      <c r="F162" s="30" t="s">
        <v>21</v>
      </c>
      <c r="G162" s="13"/>
      <c r="H162" s="11">
        <f t="shared" si="92"/>
        <v>0</v>
      </c>
      <c r="I162" s="12"/>
      <c r="J162" s="13"/>
      <c r="K162" s="11">
        <f t="shared" si="93"/>
        <v>0</v>
      </c>
      <c r="L162" s="12"/>
      <c r="M162" s="13"/>
      <c r="N162" s="11">
        <f t="shared" si="94"/>
        <v>0</v>
      </c>
      <c r="O162" s="12"/>
      <c r="P162" s="11">
        <f>G162-M162</f>
        <v>0</v>
      </c>
      <c r="Q162" s="14">
        <f>IF(G162&lt;&gt;0,M162/G162,0)</f>
        <v>0</v>
      </c>
      <c r="R162" s="11">
        <f>I162-O162</f>
        <v>0</v>
      </c>
      <c r="S162" s="14">
        <f>IF(I162&lt;&gt;0,O162/I162,0)</f>
        <v>0</v>
      </c>
      <c r="T162" s="132"/>
    </row>
    <row r="163" spans="1:20" s="9" customFormat="1" ht="24.95" customHeight="1">
      <c r="A163" s="83"/>
      <c r="B163" s="142" t="s">
        <v>161</v>
      </c>
      <c r="C163" s="142"/>
      <c r="D163" s="142"/>
      <c r="E163" s="112" t="s">
        <v>357</v>
      </c>
      <c r="F163" s="77" t="s">
        <v>35</v>
      </c>
      <c r="G163" s="13"/>
      <c r="H163" s="11">
        <f>IF(G163&lt;&gt;0,I162/G163,0)</f>
        <v>0</v>
      </c>
      <c r="I163" s="16" t="s">
        <v>18</v>
      </c>
      <c r="J163" s="13"/>
      <c r="K163" s="11">
        <f>IF(J163&lt;&gt;0,L162/J163,0)</f>
        <v>0</v>
      </c>
      <c r="L163" s="16" t="s">
        <v>18</v>
      </c>
      <c r="M163" s="13"/>
      <c r="N163" s="11">
        <f>IF(M163&lt;&gt;0,O162/M163,0)</f>
        <v>0</v>
      </c>
      <c r="O163" s="16" t="s">
        <v>18</v>
      </c>
      <c r="P163" s="11">
        <f>G163-M163</f>
        <v>0</v>
      </c>
      <c r="Q163" s="14">
        <f>IF(G163&lt;&gt;0,M163/G163,0)</f>
        <v>0</v>
      </c>
      <c r="R163" s="20" t="s">
        <v>18</v>
      </c>
      <c r="S163" s="20" t="s">
        <v>18</v>
      </c>
      <c r="T163" s="132"/>
    </row>
    <row r="164" spans="1:20" s="9" customFormat="1" ht="24.95" customHeight="1">
      <c r="A164" s="83" t="s">
        <v>164</v>
      </c>
      <c r="B164" s="143" t="s">
        <v>165</v>
      </c>
      <c r="C164" s="143"/>
      <c r="D164" s="143"/>
      <c r="E164" s="94" t="s">
        <v>358</v>
      </c>
      <c r="F164" s="30" t="s">
        <v>21</v>
      </c>
      <c r="G164" s="13"/>
      <c r="H164" s="11">
        <f t="shared" ref="H164:H165" si="95">IF(G164&lt;&gt;0,I164/G164,0)</f>
        <v>0</v>
      </c>
      <c r="I164" s="12"/>
      <c r="J164" s="13"/>
      <c r="K164" s="11">
        <f t="shared" ref="K164:K165" si="96">IF(J164&lt;&gt;0,L164/J164,0)</f>
        <v>0</v>
      </c>
      <c r="L164" s="12"/>
      <c r="M164" s="13"/>
      <c r="N164" s="11">
        <f t="shared" ref="N164:N165" si="97">IF(M164&lt;&gt;0,O164/M164,0)</f>
        <v>0</v>
      </c>
      <c r="O164" s="12"/>
      <c r="P164" s="11">
        <f>G164-M164</f>
        <v>0</v>
      </c>
      <c r="Q164" s="14">
        <f>IF(G164&lt;&gt;0,M164/G164,0)</f>
        <v>0</v>
      </c>
      <c r="R164" s="11">
        <f>I164-O164</f>
        <v>0</v>
      </c>
      <c r="S164" s="14">
        <f>IF(I164&lt;&gt;0,O164/I164,0)</f>
        <v>0</v>
      </c>
      <c r="T164" s="132"/>
    </row>
    <row r="165" spans="1:20" s="9" customFormat="1" ht="24.95" customHeight="1">
      <c r="A165" s="31" t="s">
        <v>359</v>
      </c>
      <c r="B165" s="143" t="s">
        <v>169</v>
      </c>
      <c r="C165" s="143"/>
      <c r="D165" s="143"/>
      <c r="E165" s="94" t="s">
        <v>360</v>
      </c>
      <c r="F165" s="30" t="s">
        <v>21</v>
      </c>
      <c r="G165" s="13"/>
      <c r="H165" s="11">
        <f t="shared" si="95"/>
        <v>0</v>
      </c>
      <c r="I165" s="12"/>
      <c r="J165" s="13"/>
      <c r="K165" s="11">
        <f t="shared" si="96"/>
        <v>0</v>
      </c>
      <c r="L165" s="12"/>
      <c r="M165" s="13"/>
      <c r="N165" s="11">
        <f t="shared" si="97"/>
        <v>0</v>
      </c>
      <c r="O165" s="12"/>
      <c r="P165" s="11">
        <f>G165-M165</f>
        <v>0</v>
      </c>
      <c r="Q165" s="14">
        <f>IF(G165&lt;&gt;0,M165/G165,0)</f>
        <v>0</v>
      </c>
      <c r="R165" s="11">
        <f>I165-O165</f>
        <v>0</v>
      </c>
      <c r="S165" s="14">
        <f>IF(I165&lt;&gt;0,O165/I165,0)</f>
        <v>0</v>
      </c>
      <c r="T165" s="132"/>
    </row>
    <row r="166" spans="1:20" s="9" customFormat="1" ht="24.95" customHeight="1">
      <c r="A166" s="26" t="s">
        <v>23</v>
      </c>
      <c r="B166" s="144" t="s">
        <v>185</v>
      </c>
      <c r="C166" s="145"/>
      <c r="D166" s="146"/>
      <c r="E166" s="94" t="s">
        <v>361</v>
      </c>
      <c r="F166" s="16" t="s">
        <v>18</v>
      </c>
      <c r="G166" s="16" t="s">
        <v>18</v>
      </c>
      <c r="H166" s="16" t="s">
        <v>18</v>
      </c>
      <c r="I166" s="116">
        <f>SUM(I167:I169)</f>
        <v>0</v>
      </c>
      <c r="J166" s="16" t="s">
        <v>18</v>
      </c>
      <c r="K166" s="16" t="s">
        <v>18</v>
      </c>
      <c r="L166" s="116">
        <f>SUM(L167:L169)</f>
        <v>0</v>
      </c>
      <c r="M166" s="16" t="s">
        <v>18</v>
      </c>
      <c r="N166" s="16" t="s">
        <v>18</v>
      </c>
      <c r="O166" s="116">
        <f>SUM(O167:O169)</f>
        <v>0</v>
      </c>
      <c r="P166" s="20" t="s">
        <v>18</v>
      </c>
      <c r="Q166" s="20" t="s">
        <v>18</v>
      </c>
      <c r="R166" s="11">
        <f>I166-O166</f>
        <v>0</v>
      </c>
      <c r="S166" s="14">
        <f>IF(I166&lt;&gt;0,O166/I166,0)</f>
        <v>0</v>
      </c>
      <c r="T166" s="132"/>
    </row>
    <row r="167" spans="1:20" s="9" customFormat="1" ht="24.95" customHeight="1">
      <c r="A167" s="26" t="s">
        <v>26</v>
      </c>
      <c r="B167" s="147" t="s">
        <v>189</v>
      </c>
      <c r="C167" s="148"/>
      <c r="D167" s="149"/>
      <c r="E167" s="117" t="s">
        <v>362</v>
      </c>
      <c r="F167" s="118" t="s">
        <v>61</v>
      </c>
      <c r="G167" s="13"/>
      <c r="H167" s="11">
        <f t="shared" ref="H167:H169" si="98">IF(G167&lt;&gt;0,I167/G167,0)</f>
        <v>0</v>
      </c>
      <c r="I167" s="12"/>
      <c r="J167" s="13"/>
      <c r="K167" s="11">
        <f t="shared" ref="K167:K169" si="99">IF(J167&lt;&gt;0,L167/J167,0)</f>
        <v>0</v>
      </c>
      <c r="L167" s="12"/>
      <c r="M167" s="13"/>
      <c r="N167" s="11">
        <f t="shared" ref="N167:N169" si="100">IF(M167&lt;&gt;0,O167/M167,0)</f>
        <v>0</v>
      </c>
      <c r="O167" s="12"/>
      <c r="P167" s="11">
        <f>G167-M167</f>
        <v>0</v>
      </c>
      <c r="Q167" s="14">
        <f>IF(G167&lt;&gt;0,M167/G167,0)</f>
        <v>0</v>
      </c>
      <c r="R167" s="11">
        <f>I167-O167</f>
        <v>0</v>
      </c>
      <c r="S167" s="14">
        <f>IF(I167&lt;&gt;0,O167/I167,0)</f>
        <v>0</v>
      </c>
      <c r="T167" s="132"/>
    </row>
    <row r="168" spans="1:20" s="9" customFormat="1" ht="33.950000000000003" customHeight="1">
      <c r="A168" s="26" t="s">
        <v>33</v>
      </c>
      <c r="B168" s="147" t="s">
        <v>193</v>
      </c>
      <c r="C168" s="148"/>
      <c r="D168" s="149"/>
      <c r="E168" s="94" t="s">
        <v>363</v>
      </c>
      <c r="F168" s="118" t="s">
        <v>22</v>
      </c>
      <c r="G168" s="13"/>
      <c r="H168" s="11">
        <f t="shared" si="98"/>
        <v>0</v>
      </c>
      <c r="I168" s="12"/>
      <c r="J168" s="13"/>
      <c r="K168" s="11">
        <f t="shared" si="99"/>
        <v>0</v>
      </c>
      <c r="L168" s="12"/>
      <c r="M168" s="13"/>
      <c r="N168" s="11">
        <f t="shared" si="100"/>
        <v>0</v>
      </c>
      <c r="O168" s="12"/>
      <c r="P168" s="11">
        <f>G168-M168</f>
        <v>0</v>
      </c>
      <c r="Q168" s="14">
        <f>IF(G168&lt;&gt;0,M168/G168,0)</f>
        <v>0</v>
      </c>
      <c r="R168" s="11">
        <f>I168-O168</f>
        <v>0</v>
      </c>
      <c r="S168" s="14">
        <f>IF(I168&lt;&gt;0,O168/I168,0)</f>
        <v>0</v>
      </c>
      <c r="T168" s="132"/>
    </row>
    <row r="169" spans="1:20" s="9" customFormat="1" ht="33.950000000000003" customHeight="1">
      <c r="A169" s="26" t="s">
        <v>36</v>
      </c>
      <c r="B169" s="147" t="s">
        <v>197</v>
      </c>
      <c r="C169" s="148"/>
      <c r="D169" s="149"/>
      <c r="E169" s="94" t="s">
        <v>364</v>
      </c>
      <c r="F169" s="118" t="s">
        <v>21</v>
      </c>
      <c r="G169" s="13"/>
      <c r="H169" s="11">
        <f t="shared" si="98"/>
        <v>0</v>
      </c>
      <c r="I169" s="12"/>
      <c r="J169" s="13"/>
      <c r="K169" s="11">
        <f t="shared" si="99"/>
        <v>0</v>
      </c>
      <c r="L169" s="12"/>
      <c r="M169" s="13"/>
      <c r="N169" s="11">
        <f t="shared" si="100"/>
        <v>0</v>
      </c>
      <c r="O169" s="12"/>
      <c r="P169" s="11">
        <f>G169-M169</f>
        <v>0</v>
      </c>
      <c r="Q169" s="14">
        <f>IF(G169&lt;&gt;0,M169/G169,0)</f>
        <v>0</v>
      </c>
      <c r="R169" s="11">
        <f>I169-O169</f>
        <v>0</v>
      </c>
      <c r="S169" s="14">
        <f>IF(I169&lt;&gt;0,O169/I169,0)</f>
        <v>0</v>
      </c>
      <c r="T169" s="132"/>
    </row>
    <row r="170" spans="1:20" s="9" customFormat="1" ht="24.95" customHeight="1">
      <c r="A170" s="43" t="s">
        <v>184</v>
      </c>
      <c r="B170" s="138" t="s">
        <v>270</v>
      </c>
      <c r="C170" s="139"/>
      <c r="D170" s="140"/>
      <c r="E170" s="91" t="s">
        <v>365</v>
      </c>
      <c r="F170" s="25" t="s">
        <v>18</v>
      </c>
      <c r="G170" s="25" t="s">
        <v>18</v>
      </c>
      <c r="H170" s="25" t="s">
        <v>18</v>
      </c>
      <c r="I170" s="12"/>
      <c r="J170" s="25" t="s">
        <v>18</v>
      </c>
      <c r="K170" s="25" t="s">
        <v>18</v>
      </c>
      <c r="L170" s="12"/>
      <c r="M170" s="25" t="s">
        <v>18</v>
      </c>
      <c r="N170" s="25" t="s">
        <v>18</v>
      </c>
      <c r="O170" s="12"/>
      <c r="P170" s="25" t="s">
        <v>18</v>
      </c>
      <c r="Q170" s="25" t="s">
        <v>18</v>
      </c>
      <c r="R170" s="16">
        <f>I170-O170</f>
        <v>0</v>
      </c>
      <c r="S170" s="32">
        <f>IF(I170&lt;&gt;0,O170/I170,0)</f>
        <v>0</v>
      </c>
      <c r="T170" s="132"/>
    </row>
  </sheetData>
  <mergeCells count="122">
    <mergeCell ref="A1:S1"/>
    <mergeCell ref="H2:I2"/>
    <mergeCell ref="A3:S3"/>
    <mergeCell ref="A4:S4"/>
    <mergeCell ref="B5:S5"/>
    <mergeCell ref="A5:A8"/>
    <mergeCell ref="J6:L6"/>
    <mergeCell ref="E6:E8"/>
    <mergeCell ref="M6:O6"/>
    <mergeCell ref="B6:D8"/>
    <mergeCell ref="P6:S6"/>
    <mergeCell ref="F6:F8"/>
    <mergeCell ref="G6:I6"/>
    <mergeCell ref="L7:L8"/>
    <mergeCell ref="J7:J8"/>
    <mergeCell ref="K7:K8"/>
    <mergeCell ref="G7:G8"/>
    <mergeCell ref="H7:H8"/>
    <mergeCell ref="I7:I8"/>
    <mergeCell ref="N7:N8"/>
    <mergeCell ref="M7:M8"/>
    <mergeCell ref="R7:S7"/>
    <mergeCell ref="P7:Q7"/>
    <mergeCell ref="O7:O8"/>
    <mergeCell ref="B9:D9"/>
    <mergeCell ref="C13:C29"/>
    <mergeCell ref="C30:C46"/>
    <mergeCell ref="C47:C52"/>
    <mergeCell ref="C53:C56"/>
    <mergeCell ref="B58:D58"/>
    <mergeCell ref="B60:D60"/>
    <mergeCell ref="B61:D61"/>
    <mergeCell ref="B63:D63"/>
    <mergeCell ref="C64:C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C86:C89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5:D105"/>
    <mergeCell ref="C106:C107"/>
    <mergeCell ref="B108:D108"/>
    <mergeCell ref="B109:D109"/>
    <mergeCell ref="B110:D110"/>
    <mergeCell ref="B111:D111"/>
    <mergeCell ref="B112:D112"/>
    <mergeCell ref="B113:D113"/>
    <mergeCell ref="B114:D114"/>
    <mergeCell ref="C115:C117"/>
    <mergeCell ref="B118:D118"/>
    <mergeCell ref="B119:D119"/>
    <mergeCell ref="B120:D120"/>
    <mergeCell ref="B121:D121"/>
    <mergeCell ref="C122:C123"/>
    <mergeCell ref="B124:D124"/>
    <mergeCell ref="B125:D125"/>
    <mergeCell ref="B126:D126"/>
    <mergeCell ref="B127:D127"/>
    <mergeCell ref="B128:D128"/>
    <mergeCell ref="B130:D130"/>
    <mergeCell ref="C132:C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C153:C156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</mergeCells>
  <dataValidations count="2">
    <dataValidation type="decimal" errorStyle="warning" allowBlank="1" showInputMessage="1" showErrorMessage="1" errorTitle="Некорректное значение" error="Необходимо ввести числовое значение._x000d__x000a_При вводе дробного числа убедитесь, что разделитель - запятая" sqref="R163:S163 R159:S159 R150:S150 R140:S140 R154:S154 R114:S114 R116:S116 R119:S119 R121:S121 R112:S112 P12:Q13 R21:S21 R44:S44 R40:S40 R35:S35 R31:S31 P38:Q38 R96:S96 R92:S92 R83:S83 P53:Q53 P47:Q47 R73:S73 R87:S87 G4:G11 H4:O9 H10:H11 I10:I57 G1:O2 I166:J166 I163 I159 I153:J157 F166:G166 G153:G157 I150 I140 I131:J133 G132:G133 H132:H170 I129 I121:I123 G122:G123 G170 I119 I114:I117 I112 I106:J108 I104 G115:G117 G107:G108 H107:H130 I99:J99 F99:G99 I96 I92 I86:J90 G86:G90 I83 I73 I64:J66 I61:I62 G65:G66 H65:H103 H54:H63 G103 I59 G128:G129 F122 F106:H106 G13:H52 F131:H131 H105 F157 F117 F12:H12 F53:H53 F38 G54:G62 F47 F90 F64:H64 G171:O1048576 N130 O119 O99:Q99 O73 L83 L99:M99 L73 O59 L59:L62 O61:O62 O166:Q166 L64:M66 O64:O66 L96 O83 J103 M103 L86:M90 O121:O123 L92 O86:O90 O92 O96 L104 O104 O112 L112 L106:M108 N105:N128 O106:O108 L119 J115:J117 M115:M117 L114:L117 M128 O114:O117 O150 J122:J123 M122:M123 L121:L123 J128:J129 L129:O129 L150 L140 L131:O133 L166:M166 N134:N152 O140 K105:K170 J170 L159 L163 L153:O157 M170 N158:N170 O159 O163 M10:M62 O10:O57 J10:J62 K10:K103 N10:N103 L10:L57">
      <formula1>0</formula1>
      <formula2>1E+28</formula2>
    </dataValidation>
    <dataValidation type="decimal" errorStyle="warning" operator="greaterThanOrEqual" allowBlank="1" showInputMessage="1" showErrorMessage="1" errorTitle="Некорректное значение" error="Необходимо ввести числовое значение._x000d__x000a_При вводе дробного числа убедитесь, что разделитель - запятая" sqref="O167:O170 I58 I167:I170 I164:I165 I160:I162 I158 G167:G169 G158:G165 I151:I152 I141:I149 I134:I139 G134:G152 I130:J130 G130 I124:I128 G124:G127 I120 I118 I113 I109:I111 I105:J105 G118:G121 G109:G114 G105 I100:I103 G100:G102 I97:I98 I93:I95 I91 G91:G98 I84:I85 I74:I82 I67:I72 I63:J63 G67:G85 G63 I60 L58 J67:J85 L67:L72 L74:L82 L84:L85 O58 O60 L63:M63 O63 M67:M85 O67:O72 O74:O82 O84:O85 J91:J98 J100:J102 M91:M98 M100:M102 L91 L93:L95 L97:L98 L100:L103 O91 O93:O95 O97:O98 O100:O103 L105:M105 O105 J109:J114 M109:M114 L109:L111 L113 O109:O111 O113 J118:J121 M118:M121 L118 L120 O118 O120 J124:J127 M124:M127 L124:L128 O124:O128 L130:M130 O130 J134:J152 L134:L139 L141:L149 L151:L152 M134:M152 O134:O139 O141:O149 O151:O152 J158:J165 J167:J169 L158 L160:L162 L164:L165 L167:L170 M158:M165 M167:M169 O158 O160:O162 O164:O165">
      <formula1>0</formula1>
    </dataValidation>
  </dataValidations>
  <printOptions horizontalCentered="1"/>
  <pageMargins left="0.1180556" right="0.1180556" top="0.78749999999999998" bottom="0.78749999999999998" header="0.3152778" footer="0.3152778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buryakovskaya</dc:creator>
  <cp:lastModifiedBy>Kiseleva.LA</cp:lastModifiedBy>
  <cp:lastPrinted>2023-04-26T08:27:10Z</cp:lastPrinted>
  <dcterms:created xsi:type="dcterms:W3CDTF">2023-04-25T09:19:50Z</dcterms:created>
  <dcterms:modified xsi:type="dcterms:W3CDTF">2023-11-27T08:39:24Z</dcterms:modified>
</cp:coreProperties>
</file>