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tabRatio="719" activeTab="3"/>
  </bookViews>
  <sheets>
    <sheet name="Численность" sheetId="7" r:id="rId1"/>
    <sheet name="Выполнение_объемов" sheetId="20" r:id="rId2"/>
    <sheet name="Выполнение показ смертности" sheetId="24" r:id="rId3"/>
    <sheet name="Оценка_3 мес" sheetId="21" r:id="rId4"/>
    <sheet name="Анализ вып показ" sheetId="25" r:id="rId5"/>
    <sheet name="Стим_Запланировано" sheetId="22" r:id="rId6"/>
    <sheet name="Стим_факт по СК" sheetId="13"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xlnm._FilterDatabase" localSheetId="0" hidden="1">Численность!$A$5:$O$18</definedName>
    <definedName name="_xlnm.Print_Titles" localSheetId="6">'Стим_факт по СК'!$A:$B</definedName>
    <definedName name="_xlnm.Print_Titles" localSheetId="0">Численность!$A:$C</definedName>
  </definedNames>
  <calcPr calcId="125725"/>
</workbook>
</file>

<file path=xl/calcChain.xml><?xml version="1.0" encoding="utf-8"?>
<calcChain xmlns="http://schemas.openxmlformats.org/spreadsheetml/2006/main">
  <c r="K13" i="24"/>
  <c r="E6" i="25"/>
  <c r="N9" i="21"/>
  <c r="L10"/>
  <c r="J22"/>
  <c r="J26"/>
  <c r="K9"/>
  <c r="O16" i="20" l="1"/>
  <c r="X9"/>
  <c r="V9"/>
  <c r="T9" l="1"/>
  <c r="R9"/>
  <c r="R19" s="1"/>
  <c r="R21" s="1"/>
  <c r="T17"/>
  <c r="R17"/>
  <c r="T15"/>
  <c r="R15"/>
  <c r="T14"/>
  <c r="R14"/>
  <c r="T13"/>
  <c r="R13"/>
  <c r="T12"/>
  <c r="R12"/>
  <c r="T11"/>
  <c r="R11"/>
  <c r="T10"/>
  <c r="R10"/>
  <c r="M17" l="1"/>
  <c r="M16"/>
  <c r="M15"/>
  <c r="M14"/>
  <c r="M13"/>
  <c r="M12"/>
  <c r="M11"/>
  <c r="M10"/>
  <c r="M9"/>
  <c r="L9"/>
  <c r="J17"/>
  <c r="J16"/>
  <c r="J15"/>
  <c r="J14"/>
  <c r="J13"/>
  <c r="J12"/>
  <c r="J11"/>
  <c r="J10"/>
  <c r="I9"/>
  <c r="J9"/>
  <c r="L26" i="21"/>
  <c r="E26"/>
  <c r="B26"/>
  <c r="F17"/>
  <c r="D17"/>
  <c r="F16"/>
  <c r="D16"/>
  <c r="F15"/>
  <c r="D15"/>
  <c r="F14"/>
  <c r="D14"/>
  <c r="F13"/>
  <c r="D13"/>
  <c r="F12"/>
  <c r="D12"/>
  <c r="F11"/>
  <c r="D11"/>
  <c r="F10"/>
  <c r="D10"/>
  <c r="F9"/>
  <c r="D9"/>
  <c r="D19" s="1"/>
  <c r="AN18" i="7"/>
  <c r="AP18"/>
  <c r="AO18"/>
  <c r="AO8"/>
  <c r="F19" i="21" l="1"/>
  <c r="K9" i="20"/>
  <c r="H9"/>
  <c r="AC111" i="25"/>
  <c r="Z111"/>
  <c r="W111"/>
  <c r="T111"/>
  <c r="Q111"/>
  <c r="N111"/>
  <c r="K111"/>
  <c r="H111"/>
  <c r="E111"/>
  <c r="AC108"/>
  <c r="Z108"/>
  <c r="W108"/>
  <c r="T108"/>
  <c r="Q108"/>
  <c r="N108"/>
  <c r="K108"/>
  <c r="H108"/>
  <c r="E108"/>
  <c r="AC105"/>
  <c r="Z105"/>
  <c r="W105"/>
  <c r="T105"/>
  <c r="Q105"/>
  <c r="N105"/>
  <c r="K105"/>
  <c r="H105"/>
  <c r="E105"/>
  <c r="AC102"/>
  <c r="Z102"/>
  <c r="W102"/>
  <c r="T102"/>
  <c r="Q102"/>
  <c r="N102"/>
  <c r="K102"/>
  <c r="H102"/>
  <c r="E102"/>
  <c r="AC99"/>
  <c r="Z99"/>
  <c r="W99"/>
  <c r="T99"/>
  <c r="Q99"/>
  <c r="N99"/>
  <c r="K99"/>
  <c r="H99"/>
  <c r="E99"/>
  <c r="AC96"/>
  <c r="Z96"/>
  <c r="W96"/>
  <c r="T96"/>
  <c r="Q96"/>
  <c r="N96"/>
  <c r="K96"/>
  <c r="H96"/>
  <c r="E96"/>
  <c r="AC93"/>
  <c r="Z93"/>
  <c r="W93"/>
  <c r="T93"/>
  <c r="Q93"/>
  <c r="N93"/>
  <c r="K93"/>
  <c r="H93"/>
  <c r="E93"/>
  <c r="AE89"/>
  <c r="AD89"/>
  <c r="AC89"/>
  <c r="AB89"/>
  <c r="AA89"/>
  <c r="Z89"/>
  <c r="Y89"/>
  <c r="X89"/>
  <c r="W89"/>
  <c r="V89"/>
  <c r="U89"/>
  <c r="T89"/>
  <c r="S89"/>
  <c r="R89"/>
  <c r="Q89"/>
  <c r="P89"/>
  <c r="O89"/>
  <c r="N89"/>
  <c r="M89"/>
  <c r="L89"/>
  <c r="K89"/>
  <c r="J89"/>
  <c r="I89"/>
  <c r="H89"/>
  <c r="G89"/>
  <c r="F89"/>
  <c r="E89"/>
  <c r="AC86"/>
  <c r="Z86"/>
  <c r="W86"/>
  <c r="T86"/>
  <c r="Q86"/>
  <c r="N86"/>
  <c r="K86"/>
  <c r="H86"/>
  <c r="E86"/>
  <c r="AC83"/>
  <c r="Z83"/>
  <c r="W83"/>
  <c r="T83"/>
  <c r="Q83"/>
  <c r="N83"/>
  <c r="K83"/>
  <c r="H83"/>
  <c r="E83"/>
  <c r="AE80"/>
  <c r="AD80"/>
  <c r="AC80"/>
  <c r="AB80"/>
  <c r="AA80"/>
  <c r="Z80"/>
  <c r="Y80"/>
  <c r="X80"/>
  <c r="W80"/>
  <c r="V80"/>
  <c r="U80"/>
  <c r="T80"/>
  <c r="S80"/>
  <c r="R80"/>
  <c r="Q80"/>
  <c r="P80"/>
  <c r="O80"/>
  <c r="N80"/>
  <c r="M80"/>
  <c r="L80"/>
  <c r="K80"/>
  <c r="J80"/>
  <c r="I80"/>
  <c r="H80"/>
  <c r="G80"/>
  <c r="F80"/>
  <c r="E80"/>
  <c r="AC75"/>
  <c r="Z75"/>
  <c r="W75"/>
  <c r="T75"/>
  <c r="Q75"/>
  <c r="N75"/>
  <c r="K75"/>
  <c r="H75"/>
  <c r="E75"/>
  <c r="AC72"/>
  <c r="Z72"/>
  <c r="W72"/>
  <c r="T72"/>
  <c r="Q72"/>
  <c r="N72"/>
  <c r="K72"/>
  <c r="H72"/>
  <c r="E72"/>
  <c r="AC69"/>
  <c r="Z69"/>
  <c r="W69"/>
  <c r="T69"/>
  <c r="Q69"/>
  <c r="N69"/>
  <c r="K69"/>
  <c r="H69"/>
  <c r="E69"/>
  <c r="AC66"/>
  <c r="Z66"/>
  <c r="W66"/>
  <c r="T66"/>
  <c r="Q66"/>
  <c r="N66"/>
  <c r="K66"/>
  <c r="H66"/>
  <c r="E66"/>
  <c r="AC63"/>
  <c r="Z63"/>
  <c r="W63"/>
  <c r="T63"/>
  <c r="Q63"/>
  <c r="N63"/>
  <c r="K63"/>
  <c r="H63"/>
  <c r="E63"/>
  <c r="AE60"/>
  <c r="AD60"/>
  <c r="AC60"/>
  <c r="AB60"/>
  <c r="AA60"/>
  <c r="Z60"/>
  <c r="Y60"/>
  <c r="X60"/>
  <c r="W60"/>
  <c r="V60"/>
  <c r="U60"/>
  <c r="T60"/>
  <c r="S60"/>
  <c r="R60"/>
  <c r="Q60"/>
  <c r="P60"/>
  <c r="O60"/>
  <c r="N60"/>
  <c r="M60"/>
  <c r="L60"/>
  <c r="K60"/>
  <c r="J60"/>
  <c r="I60"/>
  <c r="H60"/>
  <c r="G60"/>
  <c r="F60"/>
  <c r="E60"/>
  <c r="AC55"/>
  <c r="Z55"/>
  <c r="W55"/>
  <c r="T55"/>
  <c r="Q55"/>
  <c r="N55"/>
  <c r="K55"/>
  <c r="H55"/>
  <c r="E55"/>
  <c r="AC52"/>
  <c r="Z52"/>
  <c r="W52"/>
  <c r="T52"/>
  <c r="Q52"/>
  <c r="N52"/>
  <c r="K52"/>
  <c r="H52"/>
  <c r="E52"/>
  <c r="AC49"/>
  <c r="Z49"/>
  <c r="W49"/>
  <c r="T49"/>
  <c r="Q49"/>
  <c r="N49"/>
  <c r="K49"/>
  <c r="H49"/>
  <c r="E49"/>
  <c r="AC46"/>
  <c r="Z46"/>
  <c r="W46"/>
  <c r="T46"/>
  <c r="Q46"/>
  <c r="N46"/>
  <c r="K46"/>
  <c r="H46"/>
  <c r="E46"/>
  <c r="AC43"/>
  <c r="Z43"/>
  <c r="W43"/>
  <c r="T43"/>
  <c r="Q43"/>
  <c r="N43"/>
  <c r="K43"/>
  <c r="H43"/>
  <c r="E43"/>
  <c r="AC40"/>
  <c r="Z40"/>
  <c r="W40"/>
  <c r="T40"/>
  <c r="Q40"/>
  <c r="N40"/>
  <c r="K40"/>
  <c r="H40"/>
  <c r="E40"/>
  <c r="AC37"/>
  <c r="Z37"/>
  <c r="W37"/>
  <c r="T37"/>
  <c r="Q37"/>
  <c r="N37"/>
  <c r="K37"/>
  <c r="H37"/>
  <c r="E37"/>
  <c r="AC34"/>
  <c r="Z34"/>
  <c r="W34"/>
  <c r="T34"/>
  <c r="Q34"/>
  <c r="N34"/>
  <c r="K34"/>
  <c r="H34"/>
  <c r="E34"/>
  <c r="AC30"/>
  <c r="Z30"/>
  <c r="W30"/>
  <c r="T30"/>
  <c r="Q30"/>
  <c r="N30"/>
  <c r="K30"/>
  <c r="H30"/>
  <c r="E30"/>
  <c r="AC27"/>
  <c r="Z27"/>
  <c r="W27"/>
  <c r="T27"/>
  <c r="Q27"/>
  <c r="N27"/>
  <c r="K27"/>
  <c r="H27"/>
  <c r="E27"/>
  <c r="AC24"/>
  <c r="Z24"/>
  <c r="W24"/>
  <c r="T24"/>
  <c r="Q24"/>
  <c r="N24"/>
  <c r="K24"/>
  <c r="H24"/>
  <c r="E24"/>
  <c r="AC21"/>
  <c r="Z21"/>
  <c r="W21"/>
  <c r="T21"/>
  <c r="Q21"/>
  <c r="N21"/>
  <c r="K21"/>
  <c r="H21"/>
  <c r="E21"/>
  <c r="AC18"/>
  <c r="Z18"/>
  <c r="W18"/>
  <c r="T18"/>
  <c r="Q18"/>
  <c r="N18"/>
  <c r="K18"/>
  <c r="H18"/>
  <c r="E18"/>
  <c r="AC15"/>
  <c r="Z15"/>
  <c r="W15"/>
  <c r="T15"/>
  <c r="Q15"/>
  <c r="N15"/>
  <c r="K15"/>
  <c r="H15"/>
  <c r="E15"/>
  <c r="AC12"/>
  <c r="Z12"/>
  <c r="W12"/>
  <c r="T12"/>
  <c r="Q12"/>
  <c r="N12"/>
  <c r="K12"/>
  <c r="H12"/>
  <c r="E12"/>
  <c r="AC9"/>
  <c r="Z9"/>
  <c r="W9"/>
  <c r="T9"/>
  <c r="Q9"/>
  <c r="N9"/>
  <c r="K9"/>
  <c r="H9"/>
  <c r="E9"/>
  <c r="G9" i="20" l="1"/>
  <c r="N9" s="1"/>
  <c r="C8" i="22"/>
  <c r="P9" i="20" l="1"/>
  <c r="D17"/>
  <c r="D16"/>
  <c r="D15"/>
  <c r="D14"/>
  <c r="D13"/>
  <c r="D12"/>
  <c r="D11"/>
  <c r="D10"/>
  <c r="D9"/>
  <c r="O9"/>
  <c r="W19"/>
  <c r="U19"/>
  <c r="T19"/>
  <c r="T21" s="1"/>
  <c r="S19"/>
  <c r="Q19"/>
  <c r="M19"/>
  <c r="J19"/>
  <c r="F19"/>
  <c r="D19"/>
  <c r="F17"/>
  <c r="F16"/>
  <c r="F15"/>
  <c r="F14"/>
  <c r="F13"/>
  <c r="F12"/>
  <c r="F11"/>
  <c r="F10"/>
  <c r="F9"/>
  <c r="E17" l="1"/>
  <c r="E16"/>
  <c r="E15"/>
  <c r="E14"/>
  <c r="E13"/>
  <c r="E12"/>
  <c r="E11"/>
  <c r="E10"/>
  <c r="E9"/>
  <c r="X17" l="1"/>
  <c r="L17" s="1"/>
  <c r="K17" s="1"/>
  <c r="P17" s="1"/>
  <c r="V17"/>
  <c r="I17" s="1"/>
  <c r="H17" s="1"/>
  <c r="O17" s="1"/>
  <c r="X16"/>
  <c r="L16" s="1"/>
  <c r="K16" s="1"/>
  <c r="P16" s="1"/>
  <c r="V16"/>
  <c r="I16" s="1"/>
  <c r="H16" s="1"/>
  <c r="X15"/>
  <c r="L15" s="1"/>
  <c r="K15" s="1"/>
  <c r="P15" s="1"/>
  <c r="V15"/>
  <c r="I15" s="1"/>
  <c r="H15" s="1"/>
  <c r="X14"/>
  <c r="L14" s="1"/>
  <c r="K14" s="1"/>
  <c r="P14" s="1"/>
  <c r="V14"/>
  <c r="I14" s="1"/>
  <c r="H14" s="1"/>
  <c r="X13"/>
  <c r="L13" s="1"/>
  <c r="K13" s="1"/>
  <c r="V13"/>
  <c r="I13" s="1"/>
  <c r="H13" s="1"/>
  <c r="X12"/>
  <c r="L12" s="1"/>
  <c r="K12" s="1"/>
  <c r="P12" s="1"/>
  <c r="V12"/>
  <c r="I12" s="1"/>
  <c r="H12" s="1"/>
  <c r="X11"/>
  <c r="L11" s="1"/>
  <c r="K11" s="1"/>
  <c r="P11" s="1"/>
  <c r="V11"/>
  <c r="I11" s="1"/>
  <c r="H11" s="1"/>
  <c r="X10"/>
  <c r="V10"/>
  <c r="A10"/>
  <c r="A11" s="1"/>
  <c r="A12" s="1"/>
  <c r="A13" s="1"/>
  <c r="A14" s="1"/>
  <c r="A15" s="1"/>
  <c r="A16" s="1"/>
  <c r="A17" s="1"/>
  <c r="F16" i="7"/>
  <c r="F15"/>
  <c r="F14"/>
  <c r="F13"/>
  <c r="F12"/>
  <c r="F11"/>
  <c r="F10"/>
  <c r="F9"/>
  <c r="F8"/>
  <c r="E16"/>
  <c r="E15"/>
  <c r="E14"/>
  <c r="E13"/>
  <c r="E12"/>
  <c r="E11"/>
  <c r="E10"/>
  <c r="E9"/>
  <c r="E8"/>
  <c r="E18"/>
  <c r="F18"/>
  <c r="D18"/>
  <c r="D19"/>
  <c r="H18"/>
  <c r="I18"/>
  <c r="AK19"/>
  <c r="AH19"/>
  <c r="AE19"/>
  <c r="AB19"/>
  <c r="Z18"/>
  <c r="AA18"/>
  <c r="Y18"/>
  <c r="Y19"/>
  <c r="V19"/>
  <c r="S19"/>
  <c r="AM18"/>
  <c r="AL18"/>
  <c r="AK18"/>
  <c r="AJ18"/>
  <c r="AI18"/>
  <c r="AH18"/>
  <c r="AG18"/>
  <c r="AF18"/>
  <c r="AE18"/>
  <c r="AD18"/>
  <c r="AC18"/>
  <c r="AB18"/>
  <c r="X18"/>
  <c r="W18"/>
  <c r="V18"/>
  <c r="U18"/>
  <c r="T18"/>
  <c r="S18"/>
  <c r="R18"/>
  <c r="Q18"/>
  <c r="P18"/>
  <c r="O18"/>
  <c r="N18"/>
  <c r="M18"/>
  <c r="L18"/>
  <c r="K18"/>
  <c r="J18" s="1"/>
  <c r="J19" s="1"/>
  <c r="P19"/>
  <c r="M19"/>
  <c r="A9"/>
  <c r="A10"/>
  <c r="A11"/>
  <c r="A12"/>
  <c r="A13"/>
  <c r="A14"/>
  <c r="A15"/>
  <c r="A16"/>
  <c r="H15" i="24"/>
  <c r="H14"/>
  <c r="H13"/>
  <c r="H12"/>
  <c r="H11"/>
  <c r="L11" s="1"/>
  <c r="H10"/>
  <c r="H9"/>
  <c r="L9" s="1"/>
  <c r="H8"/>
  <c r="L8" s="1"/>
  <c r="H7"/>
  <c r="H17" s="1"/>
  <c r="L17" s="1"/>
  <c r="G15"/>
  <c r="G14"/>
  <c r="G13"/>
  <c r="G12"/>
  <c r="G11"/>
  <c r="G10"/>
  <c r="G8"/>
  <c r="G7"/>
  <c r="G17" s="1"/>
  <c r="D15"/>
  <c r="D14"/>
  <c r="D13"/>
  <c r="D12"/>
  <c r="D11"/>
  <c r="D10"/>
  <c r="D8"/>
  <c r="D7"/>
  <c r="C15"/>
  <c r="C14"/>
  <c r="C13"/>
  <c r="C12"/>
  <c r="K12" s="1"/>
  <c r="C11"/>
  <c r="K11" s="1"/>
  <c r="C10"/>
  <c r="C8"/>
  <c r="C7"/>
  <c r="G9"/>
  <c r="B7" i="7"/>
  <c r="C7"/>
  <c r="D7"/>
  <c r="E7"/>
  <c r="F7"/>
  <c r="G7"/>
  <c r="H7"/>
  <c r="I7"/>
  <c r="J7"/>
  <c r="K7"/>
  <c r="L7"/>
  <c r="M7"/>
  <c r="N7"/>
  <c r="O7"/>
  <c r="P7"/>
  <c r="Q7"/>
  <c r="R7"/>
  <c r="S7"/>
  <c r="T7"/>
  <c r="U7"/>
  <c r="V7"/>
  <c r="W7"/>
  <c r="X7"/>
  <c r="Y7"/>
  <c r="Z7"/>
  <c r="AA7"/>
  <c r="AB7"/>
  <c r="AC7"/>
  <c r="AD7"/>
  <c r="AE7"/>
  <c r="AF7"/>
  <c r="AG7"/>
  <c r="AH7"/>
  <c r="AI7"/>
  <c r="AJ7"/>
  <c r="AK7"/>
  <c r="AL7"/>
  <c r="AM7"/>
  <c r="AN7"/>
  <c r="AO7"/>
  <c r="AP7"/>
  <c r="K8" i="24"/>
  <c r="K10"/>
  <c r="K14"/>
  <c r="K15"/>
  <c r="K9"/>
  <c r="D17"/>
  <c r="F17"/>
  <c r="J17"/>
  <c r="E17"/>
  <c r="I17"/>
  <c r="L10"/>
  <c r="M10" s="1"/>
  <c r="O10"/>
  <c r="P10" s="1"/>
  <c r="N10"/>
  <c r="O8"/>
  <c r="P8" s="1"/>
  <c r="N8"/>
  <c r="AC7" i="25"/>
  <c r="Z78"/>
  <c r="W7"/>
  <c r="T78"/>
  <c r="Q7"/>
  <c r="K7"/>
  <c r="H78"/>
  <c r="H58"/>
  <c r="AC92"/>
  <c r="AC58"/>
  <c r="Z92"/>
  <c r="Z58"/>
  <c r="W92"/>
  <c r="W58"/>
  <c r="T92"/>
  <c r="T58"/>
  <c r="Q92"/>
  <c r="Q58"/>
  <c r="N92"/>
  <c r="N58"/>
  <c r="K92"/>
  <c r="K58"/>
  <c r="H92"/>
  <c r="K78"/>
  <c r="Q78"/>
  <c r="E7"/>
  <c r="H7"/>
  <c r="N7"/>
  <c r="T7"/>
  <c r="W78"/>
  <c r="Z7"/>
  <c r="Z6" s="1"/>
  <c r="AC78"/>
  <c r="N78"/>
  <c r="E58"/>
  <c r="E78"/>
  <c r="E92"/>
  <c r="C8" i="13"/>
  <c r="C16" i="22"/>
  <c r="C16" i="13" s="1"/>
  <c r="C15" i="22"/>
  <c r="C15" i="13" s="1"/>
  <c r="C14" i="22"/>
  <c r="C14" i="13" s="1"/>
  <c r="C13" i="22"/>
  <c r="C13" i="13" s="1"/>
  <c r="C12" i="22"/>
  <c r="C12" i="13" s="1"/>
  <c r="C11" i="22"/>
  <c r="C10"/>
  <c r="C10" i="13" s="1"/>
  <c r="C9" i="22"/>
  <c r="C9" i="13" s="1"/>
  <c r="A9" i="22"/>
  <c r="A10"/>
  <c r="A11"/>
  <c r="A12"/>
  <c r="A13"/>
  <c r="A14"/>
  <c r="A15"/>
  <c r="A16"/>
  <c r="A9" i="13"/>
  <c r="A10"/>
  <c r="A11"/>
  <c r="A12"/>
  <c r="A13"/>
  <c r="A14"/>
  <c r="A15"/>
  <c r="A16"/>
  <c r="A10" i="21"/>
  <c r="L7" i="24"/>
  <c r="A8"/>
  <c r="O15" i="20"/>
  <c r="O14"/>
  <c r="O13"/>
  <c r="O12"/>
  <c r="L15" i="24"/>
  <c r="L14"/>
  <c r="M14"/>
  <c r="L13"/>
  <c r="L12"/>
  <c r="A9"/>
  <c r="A10"/>
  <c r="A11"/>
  <c r="A12"/>
  <c r="A13"/>
  <c r="A14"/>
  <c r="A15"/>
  <c r="O15"/>
  <c r="N15"/>
  <c r="O7"/>
  <c r="N7"/>
  <c r="O11"/>
  <c r="N11"/>
  <c r="O12"/>
  <c r="N12"/>
  <c r="O13"/>
  <c r="N13"/>
  <c r="P13" s="1"/>
  <c r="O14"/>
  <c r="N14"/>
  <c r="P14" s="1"/>
  <c r="Q14" s="1"/>
  <c r="R14" s="1"/>
  <c r="W16" i="21" s="1"/>
  <c r="A11"/>
  <c r="A12"/>
  <c r="A13"/>
  <c r="A14"/>
  <c r="A15"/>
  <c r="A16"/>
  <c r="A17"/>
  <c r="O9" i="24"/>
  <c r="N9"/>
  <c r="P9"/>
  <c r="B6"/>
  <c r="C6"/>
  <c r="D6"/>
  <c r="E6"/>
  <c r="F6"/>
  <c r="G6"/>
  <c r="H6"/>
  <c r="I6"/>
  <c r="J6"/>
  <c r="K6"/>
  <c r="L6"/>
  <c r="M6"/>
  <c r="N6"/>
  <c r="O6"/>
  <c r="P6"/>
  <c r="Q6"/>
  <c r="R6"/>
  <c r="B8" i="20"/>
  <c r="C8"/>
  <c r="D8" s="1"/>
  <c r="E8" s="1"/>
  <c r="F8" s="1"/>
  <c r="G8" s="1"/>
  <c r="H8" s="1"/>
  <c r="I8" s="1"/>
  <c r="J8" s="1"/>
  <c r="K8" s="1"/>
  <c r="L8" s="1"/>
  <c r="M8" s="1"/>
  <c r="N8" s="1"/>
  <c r="O8" s="1"/>
  <c r="P8" s="1"/>
  <c r="B8" i="21"/>
  <c r="C8"/>
  <c r="D8"/>
  <c r="E8"/>
  <c r="F8"/>
  <c r="G8"/>
  <c r="H8"/>
  <c r="I8"/>
  <c r="J8"/>
  <c r="K8"/>
  <c r="L8"/>
  <c r="M8"/>
  <c r="N8"/>
  <c r="O8"/>
  <c r="P8"/>
  <c r="Q8"/>
  <c r="R8"/>
  <c r="S8"/>
  <c r="T8"/>
  <c r="U8"/>
  <c r="V8"/>
  <c r="W8"/>
  <c r="X8"/>
  <c r="Y8"/>
  <c r="Z8"/>
  <c r="AA8"/>
  <c r="AB8"/>
  <c r="AC8"/>
  <c r="AD8"/>
  <c r="AE8"/>
  <c r="AF8"/>
  <c r="AG8"/>
  <c r="AH8"/>
  <c r="AI8"/>
  <c r="D9" i="7"/>
  <c r="J9"/>
  <c r="M9"/>
  <c r="S9"/>
  <c r="V9"/>
  <c r="AB9"/>
  <c r="G10"/>
  <c r="M10"/>
  <c r="P10"/>
  <c r="S10"/>
  <c r="V10"/>
  <c r="AB10"/>
  <c r="G11"/>
  <c r="P11"/>
  <c r="S11"/>
  <c r="Y11"/>
  <c r="G12"/>
  <c r="M12"/>
  <c r="P12"/>
  <c r="S12"/>
  <c r="V12"/>
  <c r="AB12"/>
  <c r="G13"/>
  <c r="P13"/>
  <c r="S13"/>
  <c r="Y13"/>
  <c r="D14"/>
  <c r="J14"/>
  <c r="M14"/>
  <c r="P14"/>
  <c r="S14"/>
  <c r="Y14"/>
  <c r="G15"/>
  <c r="P15"/>
  <c r="S15"/>
  <c r="Y15"/>
  <c r="D16"/>
  <c r="J16"/>
  <c r="M16"/>
  <c r="P16"/>
  <c r="S16"/>
  <c r="Y16"/>
  <c r="AE9"/>
  <c r="AH9"/>
  <c r="AK9"/>
  <c r="AE10"/>
  <c r="AH10"/>
  <c r="AK10"/>
  <c r="AE11"/>
  <c r="AH11"/>
  <c r="AK11"/>
  <c r="AE12"/>
  <c r="AH12"/>
  <c r="AK12"/>
  <c r="AE13"/>
  <c r="AH13"/>
  <c r="AK13"/>
  <c r="AE14"/>
  <c r="AH14"/>
  <c r="AK14"/>
  <c r="AE15"/>
  <c r="AH15"/>
  <c r="AK15"/>
  <c r="AE16"/>
  <c r="AH16"/>
  <c r="AK16"/>
  <c r="AB16"/>
  <c r="V16"/>
  <c r="AB15"/>
  <c r="V15"/>
  <c r="M15"/>
  <c r="AB14"/>
  <c r="V14"/>
  <c r="AB13"/>
  <c r="V13"/>
  <c r="M13"/>
  <c r="Y12"/>
  <c r="AB11"/>
  <c r="V11"/>
  <c r="M11"/>
  <c r="Y10"/>
  <c r="P9"/>
  <c r="G9"/>
  <c r="G16"/>
  <c r="J15"/>
  <c r="D15"/>
  <c r="G14"/>
  <c r="J13"/>
  <c r="D13"/>
  <c r="J12"/>
  <c r="D12"/>
  <c r="J11"/>
  <c r="D11"/>
  <c r="J10"/>
  <c r="D10"/>
  <c r="Y9"/>
  <c r="P12" i="24"/>
  <c r="M13"/>
  <c r="P11"/>
  <c r="P8" i="7"/>
  <c r="AH8"/>
  <c r="S8"/>
  <c r="J8"/>
  <c r="G8"/>
  <c r="M8"/>
  <c r="V8"/>
  <c r="AB8"/>
  <c r="AK8"/>
  <c r="D8"/>
  <c r="Y8"/>
  <c r="AE8"/>
  <c r="T19" i="21"/>
  <c r="D60" i="25"/>
  <c r="C60"/>
  <c r="C89"/>
  <c r="D89"/>
  <c r="D80"/>
  <c r="C80"/>
  <c r="Q6" l="1"/>
  <c r="P15" i="24"/>
  <c r="Q15" s="1"/>
  <c r="P7"/>
  <c r="O17"/>
  <c r="P17" s="1"/>
  <c r="N17"/>
  <c r="Q13"/>
  <c r="R13" s="1"/>
  <c r="W15" i="21" s="1"/>
  <c r="Q10" i="24"/>
  <c r="R10" s="1"/>
  <c r="W12" i="21" s="1"/>
  <c r="G11" i="20"/>
  <c r="N11" s="1"/>
  <c r="T11" i="21" s="1"/>
  <c r="G17" i="20"/>
  <c r="N17" s="1"/>
  <c r="T17" i="21" s="1"/>
  <c r="U17" s="1"/>
  <c r="L10" i="20"/>
  <c r="X19"/>
  <c r="X21" s="1"/>
  <c r="I10"/>
  <c r="V19"/>
  <c r="V21" s="1"/>
  <c r="G16"/>
  <c r="N16" s="1"/>
  <c r="T16" i="21" s="1"/>
  <c r="U16" s="1"/>
  <c r="G15" i="20"/>
  <c r="N15" s="1"/>
  <c r="T15" i="21" s="1"/>
  <c r="U15" s="1"/>
  <c r="O11" i="20"/>
  <c r="G14"/>
  <c r="N14" s="1"/>
  <c r="T14" i="21" s="1"/>
  <c r="U14" s="1"/>
  <c r="G13" i="20"/>
  <c r="N13" s="1"/>
  <c r="T13" i="21" s="1"/>
  <c r="U13" s="1"/>
  <c r="P13" i="20"/>
  <c r="G12"/>
  <c r="N12" s="1"/>
  <c r="T12" i="21" s="1"/>
  <c r="U12" s="1"/>
  <c r="H6" i="25"/>
  <c r="N6"/>
  <c r="W6"/>
  <c r="AC6"/>
  <c r="K6"/>
  <c r="T6"/>
  <c r="G18" i="7"/>
  <c r="G19" s="1"/>
  <c r="AN19" s="1"/>
  <c r="AO13" s="1"/>
  <c r="M11" i="24"/>
  <c r="Q11" s="1"/>
  <c r="M9"/>
  <c r="Q9" s="1"/>
  <c r="M8"/>
  <c r="Q8" s="1"/>
  <c r="M12"/>
  <c r="Q12" s="1"/>
  <c r="M15"/>
  <c r="M7"/>
  <c r="K7"/>
  <c r="K17" s="1"/>
  <c r="M17" s="1"/>
  <c r="C17"/>
  <c r="V16" i="21"/>
  <c r="C17" i="22"/>
  <c r="C11" i="13"/>
  <c r="C17" s="1"/>
  <c r="Q17" i="24" l="1"/>
  <c r="R17" s="1"/>
  <c r="Q7"/>
  <c r="R7" s="1"/>
  <c r="W9" i="21" s="1"/>
  <c r="V15"/>
  <c r="V12"/>
  <c r="H10" i="20"/>
  <c r="I19"/>
  <c r="K10"/>
  <c r="L19"/>
  <c r="AO10" i="7"/>
  <c r="AN10" s="1"/>
  <c r="J11" i="21" s="1"/>
  <c r="AP11" i="7"/>
  <c r="AO11"/>
  <c r="AO14"/>
  <c r="AP13"/>
  <c r="AN13" s="1"/>
  <c r="J14" i="21" s="1"/>
  <c r="AO16" i="7"/>
  <c r="AO9"/>
  <c r="AP8"/>
  <c r="AO12"/>
  <c r="AP10"/>
  <c r="AP9"/>
  <c r="AN9" s="1"/>
  <c r="J10" i="21" s="1"/>
  <c r="AP12" i="7"/>
  <c r="AN12" s="1"/>
  <c r="J13" i="21" s="1"/>
  <c r="AO15" i="7"/>
  <c r="AP16"/>
  <c r="AP14"/>
  <c r="AP15"/>
  <c r="V13" i="21"/>
  <c r="R11" i="24"/>
  <c r="W13" i="21" s="1"/>
  <c r="R8" i="24"/>
  <c r="W10" i="21" s="1"/>
  <c r="V10"/>
  <c r="R9" i="24"/>
  <c r="W11" i="21" s="1"/>
  <c r="V11"/>
  <c r="R15" i="24"/>
  <c r="W17" i="21" s="1"/>
  <c r="V17"/>
  <c r="V14"/>
  <c r="R12" i="24"/>
  <c r="W14" i="21" s="1"/>
  <c r="V9" l="1"/>
  <c r="V19"/>
  <c r="G10" i="20"/>
  <c r="N10" s="1"/>
  <c r="T10" i="21" s="1"/>
  <c r="U10" s="1"/>
  <c r="H19" i="20"/>
  <c r="O10"/>
  <c r="K19"/>
  <c r="P10"/>
  <c r="AN11" i="7"/>
  <c r="J12" i="21" s="1"/>
  <c r="AN8" i="7"/>
  <c r="J9" i="21" s="1"/>
  <c r="AN15" i="7"/>
  <c r="J16" i="21" s="1"/>
  <c r="AN16" i="7"/>
  <c r="J17" i="21" s="1"/>
  <c r="AN14" i="7"/>
  <c r="J15" i="21" s="1"/>
  <c r="G19" i="20" l="1"/>
  <c r="J19" i="21"/>
  <c r="P19" i="20" l="1"/>
  <c r="E19" l="1"/>
  <c r="T9" i="21"/>
  <c r="U9" s="1"/>
  <c r="O19" i="20" l="1"/>
  <c r="N19"/>
  <c r="U11" i="21" s="1"/>
  <c r="G99" i="25" l="1"/>
  <c r="AE93"/>
  <c r="P93"/>
  <c r="M102"/>
  <c r="M93"/>
  <c r="P102"/>
  <c r="F99"/>
  <c r="L102"/>
  <c r="O102"/>
  <c r="AD93"/>
  <c r="O93"/>
  <c r="L93"/>
  <c r="M105" l="1"/>
  <c r="L96"/>
  <c r="L108"/>
  <c r="M108"/>
  <c r="O108"/>
  <c r="P108"/>
  <c r="AA105"/>
  <c r="AB105"/>
  <c r="AD102"/>
  <c r="AE102"/>
  <c r="G105"/>
  <c r="L105" l="1"/>
  <c r="M96"/>
  <c r="G108"/>
  <c r="F108"/>
  <c r="U108"/>
  <c r="V108"/>
  <c r="X108"/>
  <c r="Y108"/>
  <c r="AD108"/>
  <c r="AE108"/>
  <c r="AA108"/>
  <c r="AB108"/>
  <c r="R108"/>
  <c r="S108"/>
  <c r="R105"/>
  <c r="S105"/>
  <c r="O105"/>
  <c r="P105"/>
  <c r="U105"/>
  <c r="V105"/>
  <c r="AD105"/>
  <c r="AE105"/>
  <c r="U96"/>
  <c r="V96"/>
  <c r="J108"/>
  <c r="F105"/>
  <c r="P96"/>
  <c r="O96"/>
  <c r="J93"/>
  <c r="S93"/>
  <c r="D108" l="1"/>
  <c r="AE99"/>
  <c r="Y93"/>
  <c r="X105"/>
  <c r="Y105"/>
  <c r="R102"/>
  <c r="S102"/>
  <c r="R99"/>
  <c r="S99"/>
  <c r="X96"/>
  <c r="Y96"/>
  <c r="I96"/>
  <c r="J96"/>
  <c r="J105"/>
  <c r="G102"/>
  <c r="P99"/>
  <c r="M99"/>
  <c r="J99"/>
  <c r="AE96"/>
  <c r="X93"/>
  <c r="I93"/>
  <c r="V93"/>
  <c r="F102" l="1"/>
  <c r="AD99"/>
  <c r="G93"/>
  <c r="I108"/>
  <c r="C108" s="1"/>
  <c r="D105"/>
  <c r="I102"/>
  <c r="J102"/>
  <c r="U102"/>
  <c r="V102"/>
  <c r="AA102"/>
  <c r="AB102"/>
  <c r="X102"/>
  <c r="Y102"/>
  <c r="X99"/>
  <c r="Y99"/>
  <c r="AA99"/>
  <c r="AB99"/>
  <c r="U99"/>
  <c r="V99"/>
  <c r="R96"/>
  <c r="S96"/>
  <c r="AB93"/>
  <c r="AA93"/>
  <c r="R93"/>
  <c r="I99"/>
  <c r="C102" l="1"/>
  <c r="D99"/>
  <c r="F93"/>
  <c r="I105"/>
  <c r="C105" s="1"/>
  <c r="D102"/>
  <c r="O99"/>
  <c r="L99"/>
  <c r="AA96"/>
  <c r="AB96"/>
  <c r="AD96"/>
  <c r="G96"/>
  <c r="D93"/>
  <c r="U93"/>
  <c r="C99" l="1"/>
  <c r="D96"/>
  <c r="F96"/>
  <c r="C93"/>
  <c r="C96" l="1"/>
  <c r="P111" l="1"/>
  <c r="P92" s="1"/>
  <c r="M27"/>
  <c r="AB21"/>
  <c r="G27"/>
  <c r="S83"/>
  <c r="AE83"/>
  <c r="L27"/>
  <c r="AA21"/>
  <c r="O111"/>
  <c r="O92" s="1"/>
  <c r="AE86"/>
  <c r="F27"/>
  <c r="S30"/>
  <c r="AE30"/>
  <c r="J30"/>
  <c r="V30"/>
  <c r="U30"/>
  <c r="R30"/>
  <c r="I30"/>
  <c r="AD30"/>
  <c r="AD86" l="1"/>
  <c r="R83"/>
  <c r="G69"/>
  <c r="I69"/>
  <c r="Y63"/>
  <c r="R69"/>
  <c r="AD15"/>
  <c r="X63"/>
  <c r="S63"/>
  <c r="R63"/>
  <c r="AE63"/>
  <c r="AD63"/>
  <c r="M63"/>
  <c r="L63"/>
  <c r="Y69"/>
  <c r="X69"/>
  <c r="O24"/>
  <c r="R15"/>
  <c r="P21"/>
  <c r="V15"/>
  <c r="U15"/>
  <c r="M15"/>
  <c r="L15"/>
  <c r="P24"/>
  <c r="J24"/>
  <c r="I24"/>
  <c r="AE78"/>
  <c r="AD83"/>
  <c r="AE27"/>
  <c r="AD27"/>
  <c r="Y27"/>
  <c r="X27"/>
  <c r="S27"/>
  <c r="R27"/>
  <c r="AD78" l="1"/>
  <c r="O21"/>
  <c r="G12"/>
  <c r="S69"/>
  <c r="F69"/>
  <c r="J69"/>
  <c r="AA69"/>
  <c r="Y66"/>
  <c r="V37"/>
  <c r="AE15"/>
  <c r="X21"/>
  <c r="S12"/>
  <c r="R12"/>
  <c r="F12"/>
  <c r="AE66"/>
  <c r="AD66"/>
  <c r="X66"/>
  <c r="G63"/>
  <c r="P69"/>
  <c r="O69"/>
  <c r="S66"/>
  <c r="R66"/>
  <c r="P63"/>
  <c r="O63"/>
  <c r="J52"/>
  <c r="I52"/>
  <c r="V49"/>
  <c r="U49"/>
  <c r="Y34"/>
  <c r="X34"/>
  <c r="AE34"/>
  <c r="AD34"/>
  <c r="P34"/>
  <c r="O34"/>
  <c r="G34"/>
  <c r="V111"/>
  <c r="V92" s="1"/>
  <c r="U111"/>
  <c r="U92" s="1"/>
  <c r="G111"/>
  <c r="J111"/>
  <c r="J92" s="1"/>
  <c r="I111"/>
  <c r="I92" s="1"/>
  <c r="S24"/>
  <c r="I46"/>
  <c r="L46"/>
  <c r="Y21"/>
  <c r="X24"/>
  <c r="J15"/>
  <c r="V24"/>
  <c r="U24"/>
  <c r="U21"/>
  <c r="AA24"/>
  <c r="S15"/>
  <c r="AD43"/>
  <c r="M43"/>
  <c r="L43"/>
  <c r="P46"/>
  <c r="O46"/>
  <c r="R24"/>
  <c r="S46"/>
  <c r="R46"/>
  <c r="G40"/>
  <c r="S21"/>
  <c r="R21"/>
  <c r="G24"/>
  <c r="AE40"/>
  <c r="AD40"/>
  <c r="Y40"/>
  <c r="X40"/>
  <c r="M21"/>
  <c r="L21"/>
  <c r="AB43"/>
  <c r="AA43"/>
  <c r="AB40"/>
  <c r="AA40"/>
  <c r="G21"/>
  <c r="V43"/>
  <c r="U43"/>
  <c r="AE21"/>
  <c r="AD21"/>
  <c r="J43"/>
  <c r="I43"/>
  <c r="AB86"/>
  <c r="AA86"/>
  <c r="Y83"/>
  <c r="X83"/>
  <c r="AB27"/>
  <c r="AA27"/>
  <c r="P27"/>
  <c r="O27"/>
  <c r="S9"/>
  <c r="I37" l="1"/>
  <c r="AD37"/>
  <c r="G66"/>
  <c r="M69"/>
  <c r="L69"/>
  <c r="AB69"/>
  <c r="U37"/>
  <c r="O18"/>
  <c r="Y24"/>
  <c r="I15"/>
  <c r="Y18"/>
  <c r="AE12"/>
  <c r="AD12"/>
  <c r="J12"/>
  <c r="AB12"/>
  <c r="AA12"/>
  <c r="V12"/>
  <c r="U12"/>
  <c r="M66"/>
  <c r="L66"/>
  <c r="AB66"/>
  <c r="AA66"/>
  <c r="F66"/>
  <c r="P66"/>
  <c r="O66"/>
  <c r="J63"/>
  <c r="I63"/>
  <c r="V63"/>
  <c r="U63"/>
  <c r="AB63"/>
  <c r="AA63"/>
  <c r="F63"/>
  <c r="V69"/>
  <c r="U69"/>
  <c r="J66"/>
  <c r="I66"/>
  <c r="V66"/>
  <c r="U66"/>
  <c r="AB37"/>
  <c r="AA37"/>
  <c r="M37"/>
  <c r="L37"/>
  <c r="G37"/>
  <c r="Y37"/>
  <c r="X37"/>
  <c r="P37"/>
  <c r="O37"/>
  <c r="P55"/>
  <c r="O55"/>
  <c r="AE55"/>
  <c r="AD55"/>
  <c r="S52"/>
  <c r="R52"/>
  <c r="M52"/>
  <c r="L52"/>
  <c r="AE52"/>
  <c r="AD52"/>
  <c r="AB52"/>
  <c r="AA52"/>
  <c r="V52"/>
  <c r="U52"/>
  <c r="G52"/>
  <c r="P52"/>
  <c r="O52"/>
  <c r="M49"/>
  <c r="L49"/>
  <c r="Y49"/>
  <c r="X49"/>
  <c r="AB49"/>
  <c r="AA49"/>
  <c r="S49"/>
  <c r="R49"/>
  <c r="AE49"/>
  <c r="AD49"/>
  <c r="G49"/>
  <c r="AB34"/>
  <c r="AA34"/>
  <c r="M34"/>
  <c r="L34"/>
  <c r="S34"/>
  <c r="R34"/>
  <c r="J34"/>
  <c r="I34"/>
  <c r="V34"/>
  <c r="U34"/>
  <c r="F34"/>
  <c r="AE111"/>
  <c r="AE92" s="1"/>
  <c r="AD111"/>
  <c r="AD92" s="1"/>
  <c r="AB111"/>
  <c r="AB92" s="1"/>
  <c r="AA111"/>
  <c r="AA92" s="1"/>
  <c r="G92"/>
  <c r="F111"/>
  <c r="M111"/>
  <c r="M92" s="1"/>
  <c r="L111"/>
  <c r="L92" s="1"/>
  <c r="Y111"/>
  <c r="Y92" s="1"/>
  <c r="X111"/>
  <c r="X92" s="1"/>
  <c r="S111"/>
  <c r="S92" s="1"/>
  <c r="R111"/>
  <c r="R92" s="1"/>
  <c r="AE43"/>
  <c r="M46"/>
  <c r="J46"/>
  <c r="V21"/>
  <c r="X43"/>
  <c r="AB24"/>
  <c r="O40"/>
  <c r="G43"/>
  <c r="R40"/>
  <c r="P43"/>
  <c r="O43"/>
  <c r="F24"/>
  <c r="V46"/>
  <c r="U46"/>
  <c r="F21"/>
  <c r="G46"/>
  <c r="X18"/>
  <c r="AE24"/>
  <c r="AD24"/>
  <c r="J40"/>
  <c r="I40"/>
  <c r="Y15"/>
  <c r="X15"/>
  <c r="F43"/>
  <c r="M40"/>
  <c r="L40"/>
  <c r="F40"/>
  <c r="AE46"/>
  <c r="AD46"/>
  <c r="P15"/>
  <c r="O15"/>
  <c r="J21"/>
  <c r="I21"/>
  <c r="V40"/>
  <c r="U40"/>
  <c r="G15"/>
  <c r="M24"/>
  <c r="L24"/>
  <c r="AB46"/>
  <c r="AA46"/>
  <c r="S43"/>
  <c r="R43"/>
  <c r="Y86"/>
  <c r="Y78" s="1"/>
  <c r="X86"/>
  <c r="X78" s="1"/>
  <c r="M86"/>
  <c r="L86"/>
  <c r="S86"/>
  <c r="S78" s="1"/>
  <c r="R86"/>
  <c r="R78" s="1"/>
  <c r="G86"/>
  <c r="J86"/>
  <c r="I86"/>
  <c r="P86"/>
  <c r="O86"/>
  <c r="G83"/>
  <c r="P83"/>
  <c r="O83"/>
  <c r="AB83"/>
  <c r="AB78" s="1"/>
  <c r="AA83"/>
  <c r="AA78" s="1"/>
  <c r="M83"/>
  <c r="L83"/>
  <c r="J83"/>
  <c r="I83"/>
  <c r="V83"/>
  <c r="U83"/>
  <c r="M30"/>
  <c r="L30"/>
  <c r="G30"/>
  <c r="P30"/>
  <c r="O30"/>
  <c r="Y30"/>
  <c r="X30"/>
  <c r="AB30"/>
  <c r="AA30"/>
  <c r="V27"/>
  <c r="U27"/>
  <c r="J27"/>
  <c r="P9"/>
  <c r="R9"/>
  <c r="M9"/>
  <c r="J9"/>
  <c r="AE9"/>
  <c r="Y9"/>
  <c r="AB9"/>
  <c r="V9"/>
  <c r="M78" l="1"/>
  <c r="L78"/>
  <c r="J37"/>
  <c r="AE37"/>
  <c r="D66"/>
  <c r="S37"/>
  <c r="R37"/>
  <c r="G55"/>
  <c r="D34"/>
  <c r="Y46"/>
  <c r="X46"/>
  <c r="G9"/>
  <c r="D9" s="1"/>
  <c r="F9"/>
  <c r="Y12"/>
  <c r="X12"/>
  <c r="M12"/>
  <c r="L12"/>
  <c r="I12"/>
  <c r="P12"/>
  <c r="O12"/>
  <c r="C63"/>
  <c r="C66"/>
  <c r="D63"/>
  <c r="F37"/>
  <c r="V55"/>
  <c r="U55"/>
  <c r="F55"/>
  <c r="AB55"/>
  <c r="AA55"/>
  <c r="S55"/>
  <c r="R55"/>
  <c r="Y55"/>
  <c r="X55"/>
  <c r="M55"/>
  <c r="L55"/>
  <c r="J55"/>
  <c r="I55"/>
  <c r="F52"/>
  <c r="C52" s="1"/>
  <c r="Y52"/>
  <c r="X52"/>
  <c r="F49"/>
  <c r="J49"/>
  <c r="D49" s="1"/>
  <c r="I49"/>
  <c r="P49"/>
  <c r="O49"/>
  <c r="C34"/>
  <c r="D111"/>
  <c r="D92" s="1"/>
  <c r="C111"/>
  <c r="C92" s="1"/>
  <c r="F92"/>
  <c r="Y43"/>
  <c r="D43" s="1"/>
  <c r="D21"/>
  <c r="S40"/>
  <c r="P40"/>
  <c r="D24"/>
  <c r="P18"/>
  <c r="AB18"/>
  <c r="AA18"/>
  <c r="V18"/>
  <c r="U18"/>
  <c r="S18"/>
  <c r="AB15"/>
  <c r="D15" s="1"/>
  <c r="AA15"/>
  <c r="AE18"/>
  <c r="AD18"/>
  <c r="C40"/>
  <c r="C21"/>
  <c r="J18"/>
  <c r="I18"/>
  <c r="M18"/>
  <c r="L18"/>
  <c r="F15"/>
  <c r="G18"/>
  <c r="D46"/>
  <c r="F46"/>
  <c r="C46" s="1"/>
  <c r="C43"/>
  <c r="C24"/>
  <c r="V86"/>
  <c r="V78" s="1"/>
  <c r="U86"/>
  <c r="U78" s="1"/>
  <c r="J78"/>
  <c r="I78"/>
  <c r="P78"/>
  <c r="F86"/>
  <c r="O78"/>
  <c r="G78"/>
  <c r="D83"/>
  <c r="F83"/>
  <c r="D30"/>
  <c r="F30"/>
  <c r="D27"/>
  <c r="I27"/>
  <c r="C27" s="1"/>
  <c r="U9"/>
  <c r="O9"/>
  <c r="O7" s="1"/>
  <c r="X9"/>
  <c r="AA9"/>
  <c r="L9"/>
  <c r="AD9"/>
  <c r="I9"/>
  <c r="AE7" l="1"/>
  <c r="D40"/>
  <c r="U7"/>
  <c r="C49"/>
  <c r="D37"/>
  <c r="D12"/>
  <c r="M7"/>
  <c r="C37"/>
  <c r="S7"/>
  <c r="P7"/>
  <c r="J7"/>
  <c r="X7"/>
  <c r="G7"/>
  <c r="Y7"/>
  <c r="C12"/>
  <c r="D55"/>
  <c r="C55"/>
  <c r="V7"/>
  <c r="D52"/>
  <c r="AD7"/>
  <c r="AB7"/>
  <c r="C15"/>
  <c r="F18"/>
  <c r="R18"/>
  <c r="R7" s="1"/>
  <c r="AA7"/>
  <c r="L7"/>
  <c r="D18"/>
  <c r="D86"/>
  <c r="D78" s="1"/>
  <c r="C86"/>
  <c r="F78"/>
  <c r="C83"/>
  <c r="C30"/>
  <c r="I7"/>
  <c r="C9"/>
  <c r="C18" l="1"/>
  <c r="C7" s="1"/>
  <c r="D7"/>
  <c r="F7"/>
  <c r="C78"/>
  <c r="X75" l="1"/>
  <c r="L75"/>
  <c r="M75" l="1"/>
  <c r="G72"/>
  <c r="V75"/>
  <c r="U75"/>
  <c r="AB75"/>
  <c r="S75"/>
  <c r="P75"/>
  <c r="AE75"/>
  <c r="G75"/>
  <c r="Y75"/>
  <c r="AA75"/>
  <c r="J72"/>
  <c r="AA72"/>
  <c r="AB72"/>
  <c r="AB58" s="1"/>
  <c r="AB6" s="1"/>
  <c r="P72"/>
  <c r="O72"/>
  <c r="R72"/>
  <c r="S72"/>
  <c r="AE72"/>
  <c r="M72"/>
  <c r="F72"/>
  <c r="L72"/>
  <c r="L58" s="1"/>
  <c r="L6" s="1"/>
  <c r="R75"/>
  <c r="AD75"/>
  <c r="F75"/>
  <c r="O75"/>
  <c r="AD72"/>
  <c r="I72"/>
  <c r="M58" l="1"/>
  <c r="M6" s="1"/>
  <c r="P58"/>
  <c r="P6" s="1"/>
  <c r="J75"/>
  <c r="D75" s="1"/>
  <c r="I58"/>
  <c r="I6" s="1"/>
  <c r="I75"/>
  <c r="C75" s="1"/>
  <c r="S58"/>
  <c r="S6" s="1"/>
  <c r="O58"/>
  <c r="O6" s="1"/>
  <c r="R58"/>
  <c r="R6" s="1"/>
  <c r="AA58"/>
  <c r="AA6" s="1"/>
  <c r="Y72"/>
  <c r="Y58" s="1"/>
  <c r="Y6" s="1"/>
  <c r="X72"/>
  <c r="X58" s="1"/>
  <c r="X6" s="1"/>
  <c r="F58"/>
  <c r="F6" s="1"/>
  <c r="U72"/>
  <c r="U58" s="1"/>
  <c r="U6" s="1"/>
  <c r="V72"/>
  <c r="V58" s="1"/>
  <c r="V6" s="1"/>
  <c r="G58"/>
  <c r="G6" s="1"/>
  <c r="AE69"/>
  <c r="AD69"/>
  <c r="J58" l="1"/>
  <c r="J6" s="1"/>
  <c r="C72"/>
  <c r="D72"/>
  <c r="AE58"/>
  <c r="AE6" s="1"/>
  <c r="D69"/>
  <c r="C69"/>
  <c r="AD58"/>
  <c r="AD6" s="1"/>
  <c r="E15" i="21"/>
  <c r="E13"/>
  <c r="E17"/>
  <c r="D58" i="25" l="1"/>
  <c r="D6" s="1"/>
  <c r="C58"/>
  <c r="C6" s="1"/>
  <c r="G11" i="21"/>
  <c r="G13"/>
  <c r="G16"/>
  <c r="E11"/>
  <c r="G10"/>
  <c r="G12"/>
  <c r="E12"/>
  <c r="G14"/>
  <c r="E14"/>
  <c r="G17"/>
  <c r="G15"/>
  <c r="E10"/>
  <c r="E16"/>
  <c r="G9"/>
  <c r="E9"/>
  <c r="E19" l="1"/>
  <c r="G19"/>
  <c r="H19" s="1"/>
  <c r="H11"/>
  <c r="H13"/>
  <c r="H10"/>
  <c r="H15"/>
  <c r="H9"/>
  <c r="H17"/>
  <c r="H12"/>
  <c r="H16"/>
  <c r="H14"/>
  <c r="I15" l="1"/>
  <c r="Y4" i="25"/>
  <c r="G4"/>
  <c r="I9" i="21"/>
  <c r="M4" i="25"/>
  <c r="I11" i="21"/>
  <c r="I14"/>
  <c r="V4" i="25"/>
  <c r="I13" i="21"/>
  <c r="S4" i="25"/>
  <c r="I10" i="21"/>
  <c r="J4" i="25"/>
  <c r="AB4"/>
  <c r="I16" i="21"/>
  <c r="K16" s="1"/>
  <c r="P4" i="25"/>
  <c r="I12" i="21"/>
  <c r="I17"/>
  <c r="AE4" i="25"/>
  <c r="L16" i="21" l="1"/>
  <c r="M16" s="1"/>
  <c r="G22"/>
  <c r="E21"/>
  <c r="F21"/>
  <c r="D21"/>
  <c r="F23"/>
  <c r="J23"/>
  <c r="E22"/>
  <c r="F22"/>
  <c r="D23"/>
  <c r="D22"/>
  <c r="E23"/>
  <c r="N26" s="1"/>
  <c r="J21"/>
  <c r="G23"/>
  <c r="G21"/>
  <c r="L9" l="1"/>
  <c r="N16"/>
  <c r="N15"/>
  <c r="O15" s="1"/>
  <c r="P15" s="1"/>
  <c r="N17"/>
  <c r="O17" s="1"/>
  <c r="P17" s="1"/>
  <c r="N14"/>
  <c r="N10"/>
  <c r="N12"/>
  <c r="N13"/>
  <c r="N11"/>
  <c r="K13" l="1"/>
  <c r="L13" s="1"/>
  <c r="K12"/>
  <c r="L12" s="1"/>
  <c r="M12" s="1"/>
  <c r="K11"/>
  <c r="L11" s="1"/>
  <c r="R11" s="1"/>
  <c r="K15"/>
  <c r="L15" s="1"/>
  <c r="R15" s="1"/>
  <c r="K17"/>
  <c r="L17" s="1"/>
  <c r="R17" s="1"/>
  <c r="K10"/>
  <c r="M10" s="1"/>
  <c r="K14"/>
  <c r="L14" s="1"/>
  <c r="M9"/>
  <c r="O12"/>
  <c r="P12" s="1"/>
  <c r="O9"/>
  <c r="O11"/>
  <c r="P11" s="1"/>
  <c r="O16"/>
  <c r="R16" s="1"/>
  <c r="O14"/>
  <c r="P14" s="1"/>
  <c r="O13"/>
  <c r="P13" s="1"/>
  <c r="O10"/>
  <c r="M15" l="1"/>
  <c r="S15" s="1"/>
  <c r="Z15" s="1"/>
  <c r="R10"/>
  <c r="Y10" s="1"/>
  <c r="R14"/>
  <c r="Y14" s="1"/>
  <c r="R13"/>
  <c r="Y13" s="1"/>
  <c r="O19"/>
  <c r="S12"/>
  <c r="Z12" s="1"/>
  <c r="P9"/>
  <c r="S9" s="1"/>
  <c r="Y16"/>
  <c r="M13"/>
  <c r="S13" s="1"/>
  <c r="Z13" s="1"/>
  <c r="L19"/>
  <c r="P10"/>
  <c r="S10" s="1"/>
  <c r="Z10" s="1"/>
  <c r="Y11"/>
  <c r="Q11"/>
  <c r="Y17"/>
  <c r="Q17"/>
  <c r="M17"/>
  <c r="S17" s="1"/>
  <c r="Z17" s="1"/>
  <c r="M14"/>
  <c r="S14" s="1"/>
  <c r="Z14" s="1"/>
  <c r="Y15"/>
  <c r="M11"/>
  <c r="S11" s="1"/>
  <c r="Z11" s="1"/>
  <c r="R9"/>
  <c r="P16"/>
  <c r="S16" s="1"/>
  <c r="Z16" s="1"/>
  <c r="R12"/>
  <c r="X15" l="1"/>
  <c r="Q15"/>
  <c r="X13"/>
  <c r="S19"/>
  <c r="Q19" s="1"/>
  <c r="Z9"/>
  <c r="Z19" s="1"/>
  <c r="Y12"/>
  <c r="X12" s="1"/>
  <c r="Q12"/>
  <c r="R19"/>
  <c r="Y9"/>
  <c r="Q9"/>
  <c r="Q16"/>
  <c r="X10"/>
  <c r="X16"/>
  <c r="Q10"/>
  <c r="Q13"/>
  <c r="X14"/>
  <c r="P19"/>
  <c r="N19" s="1"/>
  <c r="X17"/>
  <c r="AA17" s="1"/>
  <c r="M19"/>
  <c r="K19" s="1"/>
  <c r="X11"/>
  <c r="AA11" s="1"/>
  <c r="Q14"/>
  <c r="AA15" l="1"/>
  <c r="AA13"/>
  <c r="AA10"/>
  <c r="AA12"/>
  <c r="Y19"/>
  <c r="X19" s="1"/>
  <c r="X9"/>
  <c r="AA9" s="1"/>
  <c r="AA16"/>
  <c r="AA14"/>
  <c r="AA19" l="1"/>
  <c r="X20"/>
  <c r="AB13"/>
  <c r="AB15"/>
  <c r="AB11"/>
  <c r="AB17"/>
  <c r="AB14"/>
  <c r="AB12"/>
  <c r="AB16"/>
  <c r="AB10"/>
  <c r="AB9"/>
  <c r="AC9" l="1"/>
  <c r="AC10"/>
  <c r="AC16"/>
  <c r="AC15"/>
  <c r="AC17"/>
  <c r="AC12"/>
  <c r="AC14"/>
  <c r="AC13"/>
  <c r="AC11"/>
  <c r="AD16" l="1"/>
  <c r="AG16" s="1"/>
  <c r="AC19"/>
  <c r="AC20" s="1"/>
  <c r="AD9"/>
  <c r="AG9" s="1"/>
  <c r="AD12"/>
  <c r="AG12" s="1"/>
  <c r="AD17"/>
  <c r="AG17" s="1"/>
  <c r="AD13"/>
  <c r="AG13" s="1"/>
  <c r="AD10"/>
  <c r="AG10" s="1"/>
  <c r="AD15"/>
  <c r="AG15" s="1"/>
  <c r="AD14"/>
  <c r="AG14" s="1"/>
  <c r="AD11"/>
  <c r="AG11" s="1"/>
  <c r="AE10" l="1"/>
  <c r="AH10" s="1"/>
  <c r="F9" i="13" s="1"/>
  <c r="E14"/>
  <c r="D14" s="1"/>
  <c r="G14" s="1"/>
  <c r="AF15" i="21"/>
  <c r="E15" i="13"/>
  <c r="AE15" i="21"/>
  <c r="AH15" s="1"/>
  <c r="F14" i="13" s="1"/>
  <c r="E13"/>
  <c r="AE14" i="21"/>
  <c r="AH14" s="1"/>
  <c r="F13" i="13" s="1"/>
  <c r="E10"/>
  <c r="E12"/>
  <c r="AE16" i="21"/>
  <c r="AH16" s="1"/>
  <c r="F15" i="13" s="1"/>
  <c r="E8"/>
  <c r="AG19" i="21"/>
  <c r="E16" i="13"/>
  <c r="AE9" i="21"/>
  <c r="AH9" s="1"/>
  <c r="AF9" s="1"/>
  <c r="AE13"/>
  <c r="AH13" s="1"/>
  <c r="F12" i="13" s="1"/>
  <c r="E11"/>
  <c r="E9"/>
  <c r="AE11" i="21"/>
  <c r="AH11" s="1"/>
  <c r="F10" i="13" s="1"/>
  <c r="AE12" i="21"/>
  <c r="AH12" s="1"/>
  <c r="F11" i="13" s="1"/>
  <c r="AE17" i="21"/>
  <c r="AH17" s="1"/>
  <c r="F16" i="13" s="1"/>
  <c r="D13" l="1"/>
  <c r="G13" s="1"/>
  <c r="AF14" i="21"/>
  <c r="D9" i="13"/>
  <c r="G9" s="1"/>
  <c r="AF10" i="21"/>
  <c r="E17" i="13"/>
  <c r="D17" s="1"/>
  <c r="D8"/>
  <c r="G8" s="1"/>
  <c r="D16"/>
  <c r="G16" s="1"/>
  <c r="D15"/>
  <c r="G15" s="1"/>
  <c r="AH19" i="21"/>
  <c r="F8" i="13"/>
  <c r="F17" s="1"/>
  <c r="D11"/>
  <c r="G11" s="1"/>
  <c r="AF12" i="21"/>
  <c r="AF11"/>
  <c r="D12" i="13"/>
  <c r="G12" s="1"/>
  <c r="AF16" i="21"/>
  <c r="AF17"/>
  <c r="D10" i="13"/>
  <c r="G10" s="1"/>
  <c r="AF13" i="21"/>
  <c r="G17" i="13" l="1"/>
  <c r="AF19" i="21"/>
  <c r="AF20" s="1"/>
</calcChain>
</file>

<file path=xl/sharedStrings.xml><?xml version="1.0" encoding="utf-8"?>
<sst xmlns="http://schemas.openxmlformats.org/spreadsheetml/2006/main" count="364" uniqueCount="170">
  <si>
    <t>№ п/п</t>
  </si>
  <si>
    <t>ИТОГО</t>
  </si>
  <si>
    <t>Наименование медицинской организации</t>
  </si>
  <si>
    <t>ВСЕГО</t>
  </si>
  <si>
    <t>СОГАЗ</t>
  </si>
  <si>
    <t>АЛЬФА</t>
  </si>
  <si>
    <t>Код МО</t>
  </si>
  <si>
    <t>ГОБУЗ "МОКБ"</t>
  </si>
  <si>
    <t>007</t>
  </si>
  <si>
    <t>009</t>
  </si>
  <si>
    <t>013</t>
  </si>
  <si>
    <t>014</t>
  </si>
  <si>
    <t>045</t>
  </si>
  <si>
    <t>046</t>
  </si>
  <si>
    <t>010</t>
  </si>
  <si>
    <t>008</t>
  </si>
  <si>
    <t>030</t>
  </si>
  <si>
    <t>037</t>
  </si>
  <si>
    <t>038</t>
  </si>
  <si>
    <t>050</t>
  </si>
  <si>
    <t>168</t>
  </si>
  <si>
    <t>051</t>
  </si>
  <si>
    <t>ФГБУН "КНЦ РАН"</t>
  </si>
  <si>
    <t>ФГБУЗ "МСЧ № 118" ФМБА</t>
  </si>
  <si>
    <t>ФГБУЗ "ММЦ" ФМБА</t>
  </si>
  <si>
    <t>ФГБУЗ "ЦМСЧ № 120" ФМБА</t>
  </si>
  <si>
    <t>ФКУЗ "МСЧ МВД"</t>
  </si>
  <si>
    <t>ЧУЗ "ПК РЖД" г.Мурманск</t>
  </si>
  <si>
    <t>Оценка по баллам</t>
  </si>
  <si>
    <t>Максимальная сумма баллов</t>
  </si>
  <si>
    <t>Фактическая сумма баллов</t>
  </si>
  <si>
    <t>Выполнение показателей, %</t>
  </si>
  <si>
    <t>Группа</t>
  </si>
  <si>
    <t>Всего</t>
  </si>
  <si>
    <t>Посещ с проф и иными целями</t>
  </si>
  <si>
    <t>Выполнение %</t>
  </si>
  <si>
    <t>Максимальное количество показателей</t>
  </si>
  <si>
    <t>Фактически выполнено показателей</t>
  </si>
  <si>
    <t>Обращения по заболеванию</t>
  </si>
  <si>
    <t>Выполнение плана посещений с проф и иными целями и обращений по заболеванию, %</t>
  </si>
  <si>
    <t>1 группа</t>
  </si>
  <si>
    <t>2 группа</t>
  </si>
  <si>
    <t>3 группа</t>
  </si>
  <si>
    <t>Отклонение фактического размера стимулирующих выплат от запланированного на эти цели объема средств, рублей</t>
  </si>
  <si>
    <t xml:space="preserve">РАСЧЕТ
размера стимулирующих выплат с учетом показателей результативности деятельности медицинских организаций </t>
  </si>
  <si>
    <t>Факт в разрезе целей</t>
  </si>
  <si>
    <t>Cовокупный объем средств на стимулирование медицинских организаций, рублей</t>
  </si>
  <si>
    <t>Нераспределенная сумма, рублей</t>
  </si>
  <si>
    <t>Среднемесячная численность прикрепленного населения за отчетный период</t>
  </si>
  <si>
    <t>Показатель смертности, "-" снижение, "+" увеличение, %</t>
  </si>
  <si>
    <t>Информация о смертности прикрепленного населения в возрасте от 30 до 69 лет (за исключением смертности от внешних причин) и смертности детей в возрасте от 0 до 17 лет (за исключением смертности от внешних причин)</t>
  </si>
  <si>
    <t>№</t>
  </si>
  <si>
    <t>Медицинская организация</t>
  </si>
  <si>
    <t>Численность прикрепленного населения в возрасте от 30 до 69 лет</t>
  </si>
  <si>
    <t>Количество умерших в возрасте от 30 до 69 лет (из числа прикрепленных)</t>
  </si>
  <si>
    <t>Численность прикрепленного детского населения в возрасте от 0 до 17 лет включительно</t>
  </si>
  <si>
    <t>Количество умерших в возрасте от 0 до 17 лет включительно (из числа прикрепленных)</t>
  </si>
  <si>
    <t>Численность прикрепленного населения ВСЕГО</t>
  </si>
  <si>
    <t>Количество умерших ВСЕГО (из числа прикрепленных)</t>
  </si>
  <si>
    <t>Достигнутый показатель</t>
  </si>
  <si>
    <t>Итого</t>
  </si>
  <si>
    <t>Доля взрослых пациентов с болезнями системы кровообращения, в отношении которых установлено диспансерное наблюдение за период, от общего числа взрослых пациентов с впервые в жизни установленным диагнозом болезни системы кровообращения за период</t>
  </si>
  <si>
    <t>Коэффициент выполнения показателя смертности</t>
  </si>
  <si>
    <t>Размер стимулирующих выплат с учетом показателей результативности деятельности медицинских организаций и выполнения показателей по объемам медицинской помощи и смертности прикрепленного населения, рублей</t>
  </si>
  <si>
    <t>Плановый показатель за отчетный период, рублей</t>
  </si>
  <si>
    <t>Отклонение: гр.17 - гр.24, рублей</t>
  </si>
  <si>
    <t>Размер стимулирующих выплат с учетом показателей результативности деятельности медицинских организаций и выполнения показателей по утвержденным объемам и показателей смертности прикрепленного населения, рублей</t>
  </si>
  <si>
    <t>Коэффициент с учетом выполнения показателя смертности (К см)</t>
  </si>
  <si>
    <t>Объем средств, используемый при распределении 70% от объема средств на стимулирование медицинских организаций (I часть), рублей</t>
  </si>
  <si>
    <t>Объем средств, используемый при распределении 30% от объема средств на стимулирование медицинских организаций (II часть), рублей</t>
  </si>
  <si>
    <r>
      <t>Размер стимулирующих выплат медицинским организациям (</t>
    </r>
    <r>
      <rPr>
        <b/>
        <sz val="14"/>
        <color theme="1"/>
        <rFont val="Cambria"/>
        <family val="1"/>
        <charset val="204"/>
        <scheme val="major"/>
      </rPr>
      <t>I часть)</t>
    </r>
    <r>
      <rPr>
        <sz val="14"/>
        <color theme="1"/>
        <rFont val="Cambria"/>
        <family val="1"/>
        <charset val="204"/>
        <scheme val="major"/>
      </rPr>
      <t>, рублей</t>
    </r>
  </si>
  <si>
    <r>
      <t>Размер стимулирующих выплат медицинским организациям (</t>
    </r>
    <r>
      <rPr>
        <b/>
        <sz val="14"/>
        <color theme="1"/>
        <rFont val="Cambria"/>
        <family val="1"/>
        <charset val="204"/>
        <scheme val="major"/>
      </rPr>
      <t>II часть)</t>
    </r>
    <r>
      <rPr>
        <sz val="14"/>
        <color theme="1"/>
        <rFont val="Cambria"/>
        <family val="1"/>
        <charset val="204"/>
        <scheme val="major"/>
      </rPr>
      <t>, рублей</t>
    </r>
  </si>
  <si>
    <r>
      <t>Размер стимулирующих выплат, начисленных медицинским организациям (</t>
    </r>
    <r>
      <rPr>
        <b/>
        <sz val="14"/>
        <color theme="1"/>
        <rFont val="Cambria"/>
        <family val="1"/>
        <charset val="204"/>
        <scheme val="major"/>
      </rPr>
      <t xml:space="preserve">I и II части) за отчетный период, </t>
    </r>
    <r>
      <rPr>
        <sz val="14"/>
        <color theme="1"/>
        <rFont val="Cambria"/>
        <family val="1"/>
        <charset val="204"/>
        <scheme val="major"/>
      </rPr>
      <t xml:space="preserve"> рублей</t>
    </r>
  </si>
  <si>
    <r>
      <t xml:space="preserve">Объем средств, используемый при распределении 70% от утвержденной суммы на стимулирование медицинских организаций, </t>
    </r>
    <r>
      <rPr>
        <b/>
        <sz val="14"/>
        <color theme="1"/>
        <rFont val="Cambria"/>
        <family val="1"/>
        <charset val="204"/>
        <scheme val="major"/>
      </rPr>
      <t xml:space="preserve">в расчете на 1 прикрепленное лицо </t>
    </r>
    <r>
      <rPr>
        <sz val="14"/>
        <color theme="1"/>
        <rFont val="Cambria"/>
        <family val="1"/>
        <charset val="204"/>
        <scheme val="major"/>
      </rPr>
      <t>(I часть), рублей</t>
    </r>
  </si>
  <si>
    <r>
      <t xml:space="preserve">Объем средств, используемый при распределении 30% от объема средств на стимулирование медицинских организаций, </t>
    </r>
    <r>
      <rPr>
        <b/>
        <sz val="14"/>
        <color theme="1"/>
        <rFont val="Cambria"/>
        <family val="1"/>
        <charset val="204"/>
        <scheme val="major"/>
      </rPr>
      <t>в расчете на 1 балл</t>
    </r>
    <r>
      <rPr>
        <sz val="14"/>
        <color theme="1"/>
        <rFont val="Cambria"/>
        <family val="1"/>
        <charset val="204"/>
        <scheme val="major"/>
      </rPr>
      <t xml:space="preserve"> (II часть), рублей</t>
    </r>
  </si>
  <si>
    <t>Доля размера выплаты в общем объеме средств, коэффициент</t>
  </si>
  <si>
    <t>Дополнительное распределение средств, предусмотренных на стимулирующие выплаты, рублей</t>
  </si>
  <si>
    <t>Коэффициент с учетом выполнения установленных объемов (К об)</t>
  </si>
  <si>
    <t xml:space="preserve">Наименование показателя результативности </t>
  </si>
  <si>
    <t>2.прибавлять УДВН 1 этап, брать у Собченко (в объемных отчетах папка Диспансеризация ОМС)</t>
  </si>
  <si>
    <t>!!!!!!!!!При выборке иные и с проф целью:</t>
  </si>
  <si>
    <t>!!!!!!!!!При выборке обращений:</t>
  </si>
  <si>
    <t>1.отключать диспансеризацию 2 этап.</t>
  </si>
  <si>
    <t>1. подключить диспансеризацию 2 этап</t>
  </si>
  <si>
    <r>
      <rPr>
        <b/>
        <sz val="16"/>
        <color theme="1"/>
        <rFont val="Cambria"/>
        <family val="1"/>
        <charset val="204"/>
        <scheme val="major"/>
      </rPr>
      <t>ИТОГОВЫЙ размер стимулирующих выплат</t>
    </r>
    <r>
      <rPr>
        <sz val="16"/>
        <color theme="1"/>
        <rFont val="Cambria"/>
        <family val="1"/>
        <charset val="204"/>
        <scheme val="major"/>
      </rPr>
      <t xml:space="preserve"> </t>
    </r>
    <r>
      <rPr>
        <sz val="14"/>
        <color theme="1"/>
        <rFont val="Cambria"/>
        <family val="1"/>
        <charset val="204"/>
        <scheme val="major"/>
      </rPr>
      <t>с учетом показателей результативности деятельности медицинских организаций, выполнения показателей установленных объемов, показателей смертности прикрепленного населения и дополнительного распределения средств, рублей</t>
    </r>
  </si>
  <si>
    <t>Посещ с иными целями из отчета КМУ</t>
  </si>
  <si>
    <t>Обращения по заболеванию из отчета КМУ</t>
  </si>
  <si>
    <t>ГОАУЗ "МОМЦ"</t>
  </si>
  <si>
    <t>062</t>
  </si>
  <si>
    <t>ГОБУЗ "МОДКБ"</t>
  </si>
  <si>
    <t>033</t>
  </si>
  <si>
    <t xml:space="preserve">Среднемесячная численность </t>
  </si>
  <si>
    <t>Годовой объем средств, рублей (контрольное значение)</t>
  </si>
  <si>
    <t>Количество выполненых показателей</t>
  </si>
  <si>
    <t>Число баллов</t>
  </si>
  <si>
    <t>Блок 1. Взрослое население (в возрасте 18 лет и старше)</t>
  </si>
  <si>
    <t>Оценка эффективности профилактических мероприятий</t>
  </si>
  <si>
    <t>Доля лиц в возрасте от 18 до 39 лет, не прошедших в течение последних двух лет профилактический медицинский осмотр или диспансеризацию, от общего числа прикрепленного населения этой возрастной группы</t>
  </si>
  <si>
    <t>Доля лиц в возрасте от 40 до 65 лет, не прошедших в течение последних двух лет профилактический медицинский осмотр или диспансеризацию, от общего числа прикрепленного населения этой возрастной группы</t>
  </si>
  <si>
    <t>Доля взрослых пациентов с болезнями системы кровообращения, выявленными впервые при профилактических медицинских осмотрах и диспансеризации за период, от общего числа взрослых пациентов с болезнями системы кровообращения с впервые в жизни установленным диагнозом за период.</t>
  </si>
  <si>
    <t>Доля взрослых пациентов с установленным диагнозом хроническая обструктивная болезнь легких, выявленным впервые при профилактических медицинских осмотрах и диспансеризации за период, от общего числа взрослых пациентов с впервые в жизни установленным диагнозом хроническая обструктивная легочная болезнь за период.</t>
  </si>
  <si>
    <t>Доля взрослых пациентов с установленным диагнозом сахарный диабет, выявленным впервые при профилактических медицинских осмотрах и диспансеризации за период, от общего числа взрослых пациентов с впервые в жизни установленным диагнозом сахарный диабет за период.</t>
  </si>
  <si>
    <t>Доля взрослых с подозрением на злокачественное новообразование органов дыхания, выявленным впервые при профилактическом медицинском осмотре или диспансеризации, от общего числа взрослых пациентов с подозрением на злокачественное новообразование или впервые в жизни установленным диагнозом злокачественное новообразование органов дыхания</t>
  </si>
  <si>
    <t>Доля мужчин с подозрением на злокачественное новообразование предстательной железы, выявленным впервые при профилактическом медицинском осмотре или диспансеризации, от общего числа мужчин с подозрением на злокачественное новообразование или впервые в жизни установленным злокачественным новообразованием предстательной железы</t>
  </si>
  <si>
    <t>Оценка эффективности диспансерного наблюдения</t>
  </si>
  <si>
    <r>
      <t>Доля взрослых с болезнями системы кровообращения &lt;1&gt; с высоким риском развития неблагоприятных сердечно-сосудистых событий</t>
    </r>
    <r>
      <rPr>
        <i/>
        <sz val="14"/>
        <color theme="1"/>
        <rFont val="Times New Roman"/>
        <family val="1"/>
        <charset val="204"/>
      </rPr>
      <t xml:space="preserve"> </t>
    </r>
    <r>
      <rPr>
        <i/>
        <sz val="14"/>
        <color theme="3" tint="0.39997558519241921"/>
        <rFont val="Times New Roman"/>
        <family val="1"/>
        <charset val="204"/>
      </rPr>
      <t>(которые перенесли острое нарушение мозгового кровообращения, инфаркт миокарда, страдающих ишемической болезнью сердца в сочетании с фибрилляцией предсердий и хронической сердечной недостаточностью, а также которым выполнены аортокоронарное шунтирование, ангиопластика коронарных артерий со стентированием и катетерная абляция по поводу сердечно-сосудистых заболеваний)</t>
    </r>
    <r>
      <rPr>
        <sz val="14"/>
        <color theme="1"/>
        <rFont val="Times New Roman"/>
        <family val="1"/>
        <charset val="204"/>
      </rPr>
      <t>, состоящих под диспансерным наблюдением, от общего числа взрослых пациентов с болезнями системы кровообращения &lt;1&gt; с высоким риском развития неблагоприятных сердечно-сосудистых событий (которые перенесли острое нарушение мозгового кровообращения, инфаркт миокарда, страдающих ишемической болезнью сердца в сочетании с фибрилляцией предсердий и хронической сердечной недостаточностью, а также которым выполнены аортокоронарное шунтирование, ангиопластика коронарных артерий со стентированием и катетерная абляция по поводу сердечно-сосудистых заболеваний)</t>
    </r>
  </si>
  <si>
    <t>Доля лиц 18 лет и старше, состоявших под диспансерным наблюдением по поводу болезней системы кровообращения, госпитализированных в связи с обострениями или осложнениями болезней системы кровообращения &lt;1&gt;, по поводу которых пациент состоит на диспансерном наблюдении, от всех лиц соответствующего возраста, состоявших на диспансерном наблюдении по поводу болезней системы кровообращения &lt;1&gt; за период</t>
  </si>
  <si>
    <t>Доля взрослых пациентов с установленным диагнозом хроническая обструктивная болезнь легких, в отношении которых установлено диспансерное наблюдение за период, от общего числа взрослых пациентов с впервые в жизни установленным диагнозом хроническая обструктивная болезнь легких за период.</t>
  </si>
  <si>
    <t>Доля взрослых пациентов с установленным диагнозом сахарный диабет, в отношении которых установлено диспансерное наблюдение за период, от общего числа взрослых пациентов с впервые в жизни установленным диагнозом сахарный диабет за период.</t>
  </si>
  <si>
    <t>Доля взрослых пациентов, госпитализированных за период по экстренным показаниям в связи с обострением (декомпенсацией) состояний, по поводу которых пациент находится под диспансерным наблюдением, от общего числа взрослых пациентов, находящихся под диспансерным наблюдением за период.</t>
  </si>
  <si>
    <t>Доля взрослых пациентов, повторно госпитализированных за период по причине заболеваний сердечно-сосудистой системы или их осложнений в течение года с момента предыдущей госпитализации, от общего числа взрослых пациентов, госпитализированных за период по причине заболеваний сердечно-сосудистой системы или их осложнений.</t>
  </si>
  <si>
    <t>Доля взрослых пациентов, находящихся под диспансерным наблюдением по поводу сахарного диабета, у которых впервые зарегистрированы осложнения за период (диабетическая ретинопатия, диабетическая стопа), от общего числа взрослых пациентов, находящихся под диспансерным наблюдением по поводу сахарного диабета за период.</t>
  </si>
  <si>
    <t xml:space="preserve"> Детское население (от 0 до 17 лет включительно)</t>
  </si>
  <si>
    <t>Охват вакцинацией детей в рамках Национального календаря прививок.</t>
  </si>
  <si>
    <t>Доля детей, в отношении которых установлено диспансерное наблюдение по поводу болезней костно-мышечной системы и соединительной ткани за период, от общего числа детей с впервые в жизни установленными диагнозами болезней костно-мышечной системы и соединительной ткани за период.</t>
  </si>
  <si>
    <t>Доля детей, в отношении которых установлено диспансерное наблюдение по поводу болезней глаза и его придаточного аппарата за период, от общего числа детей с впервые в жизни установленными диагнозами болезней глаза и его придаточного аппарата за период.</t>
  </si>
  <si>
    <t>Доля детей, в отношении которых установлено диспансерное наблюдение по поводу болезней органов пищеварения за период, от общего числа детей с впервые в жизни установленными диагнозами болезней органов пищеварения за период.</t>
  </si>
  <si>
    <t>Доля детей, в отношении которых установлено диспансерное наблюдение по поводу болезней системы кровообращения за период от общего числа детей с впервые в жизни установленными диагнозами болезней системы кровообращения за период.</t>
  </si>
  <si>
    <t>Доля детей, в отношении которых установлено диспансерное наблюдение по поводу болезней эндокринной системы, расстройства питания и нарушения обмена веществ за период, от общего числа детей с впервые в жизни установленными диагнозами болезней эндокринной системы, расстройства питания и нарушения обмена веществ за период.</t>
  </si>
  <si>
    <t>Оказание акушерско-гинекологической помощи</t>
  </si>
  <si>
    <t>Доля женщин, отказавшихся от искусственного прерывания беременности, от числа женщин, прошедших доабортное консультирование за период.</t>
  </si>
  <si>
    <t>Доля беременных женщин, прошедших скрининг в части оценки антенатального развития плода за период, от общего числа женщин, состоявших на учете по поводу беременности и родов за период.</t>
  </si>
  <si>
    <t>Оценка качества оказания медицинской помощи</t>
  </si>
  <si>
    <t>Доля экспертиз качества медицинской помощи, оказанной в рамках диспансерного наблюдения, в которых выявлены нарушения, приведшие к ухудшению состояния здоровья, летальному исходу застрахованного лица, от всех проведенных экспертиз качества медицинской помощи</t>
  </si>
  <si>
    <t>Доля экспертиз качества медицинской помощи, в которых выявлены нарушения, приведшие к ухудшению состояния здоровья застрахованного лица, от всех проведенных экспертиз качества медицинской помощи</t>
  </si>
  <si>
    <t>Доля экспертиз качества медицинской помощи, в которых выявлены нарушения, приведшие к инвалидизации застрахованного лица, от всех проведенных экспертиз качества медицинской помощи</t>
  </si>
  <si>
    <t>Доля экспертиз качества медицинской помощи, в которых выявлены нарушения, приведшие к летальному исходу застрахованного лица, от всех проведенных экспертиз качества медицинской помощи</t>
  </si>
  <si>
    <t>Необоснованный отказ застрахованным лицам в оказании медицинской помощи в соответствии с программами обязательного медицинского страхования, с последующим ухудшением состояния здоровья</t>
  </si>
  <si>
    <t>Необоснованный отказ застрахованным лицам в оказании медицинской помощи в соответствии с программами обязательного медицинского страхования, приведший к летальному исходу</t>
  </si>
  <si>
    <t>Доля застрахованных лиц, которым оказывалась медицинская помощь в стационарных условиях, с впервые выявленным диагнозом, по которому предусмотрено установление диспансерного наблюдения и получивших в течение трех рабочих дней консультацию врача-специалиста (фельдшера фельдшерско-акушерского пункта, фельдшерского пункта при условии возложения на него функции лечащего врача), от застрахованных лиц, которым оказывалась медицинская помощь в стационарных условиях, с диагнозом, по которому предусмотрено установление диспансерного наблюдения (за исключением тех пациентов, которые направлены на лечение в стационарных условиях и в условиях дневного стационара)</t>
  </si>
  <si>
    <t>ИТОГО по медицинским организпациям</t>
  </si>
  <si>
    <t>ГОБУЗ "МОКБ им БАЯНДИНА"</t>
  </si>
  <si>
    <t>Баллы</t>
  </si>
  <si>
    <t>Применение показателя для МО, 0 - не применяется, 1 - применяется</t>
  </si>
  <si>
    <t xml:space="preserve">Группа </t>
  </si>
  <si>
    <r>
      <t>Выполнение показателя,</t>
    </r>
    <r>
      <rPr>
        <b/>
        <sz val="12"/>
        <color rgb="FFC00000"/>
        <rFont val="Times New Roman"/>
        <family val="1"/>
        <charset val="204"/>
      </rPr>
      <t xml:space="preserve"> 0</t>
    </r>
    <r>
      <rPr>
        <sz val="12"/>
        <color theme="1"/>
        <rFont val="Times New Roman"/>
        <family val="1"/>
        <charset val="204"/>
      </rPr>
      <t xml:space="preserve"> - не выполнен,</t>
    </r>
    <r>
      <rPr>
        <b/>
        <sz val="12"/>
        <color rgb="FF00B050"/>
        <rFont val="Times New Roman"/>
        <family val="1"/>
        <charset val="204"/>
      </rPr>
      <t xml:space="preserve"> 1</t>
    </r>
    <r>
      <rPr>
        <sz val="12"/>
        <color theme="1"/>
        <rFont val="Times New Roman"/>
        <family val="1"/>
        <charset val="204"/>
      </rPr>
      <t xml:space="preserve"> - выполнен</t>
    </r>
  </si>
  <si>
    <r>
      <t xml:space="preserve">Доля взрослых </t>
    </r>
    <r>
      <rPr>
        <b/>
        <sz val="14"/>
        <color theme="1"/>
        <rFont val="Times New Roman"/>
        <family val="1"/>
        <charset val="204"/>
      </rPr>
      <t>с подозрением</t>
    </r>
    <r>
      <rPr>
        <sz val="14"/>
        <color theme="1"/>
        <rFont val="Times New Roman"/>
        <family val="1"/>
        <charset val="204"/>
      </rPr>
      <t xml:space="preserve"> на злокачественное новообразование, выявленным впервые при профилактических медицинских осмотрах или диспансеризации за период, от общего числа взрослых пациентов </t>
    </r>
    <r>
      <rPr>
        <b/>
        <sz val="14"/>
        <color theme="1"/>
        <rFont val="Times New Roman"/>
        <family val="1"/>
        <charset val="204"/>
      </rPr>
      <t xml:space="preserve">с подозрением </t>
    </r>
    <r>
      <rPr>
        <sz val="14"/>
        <color theme="1"/>
        <rFont val="Times New Roman"/>
        <family val="1"/>
        <charset val="204"/>
      </rPr>
      <t>на злокачественное новообразование или впервые в жизни установленным диагнозом злокачественное новообразование за период</t>
    </r>
  </si>
  <si>
    <r>
      <t xml:space="preserve">Доля женщин с </t>
    </r>
    <r>
      <rPr>
        <b/>
        <sz val="14"/>
        <color rgb="FFFF0000"/>
        <rFont val="Times New Roman"/>
        <family val="1"/>
        <charset val="204"/>
      </rPr>
      <t>подозрением</t>
    </r>
    <r>
      <rPr>
        <sz val="14"/>
        <color theme="1"/>
        <rFont val="Times New Roman"/>
        <family val="1"/>
        <charset val="204"/>
      </rPr>
      <t xml:space="preserve"> на злокачественное новообразование шейки матки, выявленным впервые при профилактическом медицинском осмотре или диспансеризации, от общего числа женщин с </t>
    </r>
    <r>
      <rPr>
        <b/>
        <sz val="14"/>
        <color rgb="FFFF0000"/>
        <rFont val="Times New Roman"/>
        <family val="1"/>
        <charset val="204"/>
      </rPr>
      <t xml:space="preserve">подозрением </t>
    </r>
    <r>
      <rPr>
        <sz val="14"/>
        <color theme="1"/>
        <rFont val="Times New Roman"/>
        <family val="1"/>
        <charset val="204"/>
      </rPr>
      <t>на злокачественное новообразование или впервые в жизни установленным диагнозом злокачественное новообразование шейки матки, за период</t>
    </r>
  </si>
  <si>
    <r>
      <t xml:space="preserve">Доля женщин с </t>
    </r>
    <r>
      <rPr>
        <b/>
        <sz val="14"/>
        <color rgb="FFFF0000"/>
        <rFont val="Times New Roman"/>
        <family val="1"/>
        <charset val="204"/>
      </rPr>
      <t>подозрением</t>
    </r>
    <r>
      <rPr>
        <sz val="14"/>
        <color theme="1"/>
        <rFont val="Times New Roman"/>
        <family val="1"/>
        <charset val="204"/>
      </rPr>
      <t xml:space="preserve"> на злокачественное новообразование молочной железы, выявленным впервые при профилактическом медицинском осмотре или диспансеризации, от общего числа женщин с </t>
    </r>
    <r>
      <rPr>
        <b/>
        <sz val="14"/>
        <color rgb="FFFF0000"/>
        <rFont val="Times New Roman"/>
        <family val="1"/>
        <charset val="204"/>
      </rPr>
      <t>подозрением</t>
    </r>
    <r>
      <rPr>
        <sz val="14"/>
        <color theme="1"/>
        <rFont val="Times New Roman"/>
        <family val="1"/>
        <charset val="204"/>
      </rPr>
      <t xml:space="preserve"> на злокачественное новообразование или впервые в жизни установленным диагнозом злокачественное новообразование молочной железы, за период</t>
    </r>
  </si>
  <si>
    <t>Динамика смертности, %</t>
  </si>
  <si>
    <t xml:space="preserve">Коментарий к сумме стимулирующих  выплат </t>
  </si>
  <si>
    <t>2   группа  К об = 0,9   К см = 1,00</t>
  </si>
  <si>
    <t>041</t>
  </si>
  <si>
    <t>Декабрь 2024 года - февраль 2025 года</t>
  </si>
  <si>
    <t>Декабрь 2025 года - февраль 2026 года</t>
  </si>
  <si>
    <t>Численность прикрепленного населения в разрезе медицинских организаций в 2026 году</t>
  </si>
  <si>
    <t>Декабрь 2025 года</t>
  </si>
  <si>
    <t>2 месяца 2026 года</t>
  </si>
  <si>
    <t>Январь - февраль 2026 года</t>
  </si>
  <si>
    <t>Проф цели 1 этап из отчета Проф_МО_01_02_2026</t>
  </si>
  <si>
    <t>2 этап из отчета Проф_МО_01_02_2026</t>
  </si>
  <si>
    <t>Анализ выполнения установленных объемов за декабрь 2025 года - февраль 2026 года</t>
  </si>
  <si>
    <t>Отклонение от отчета Проф_МО_ДЕКАБРЬ_2025 на показатели по ГОБУЗ МОКМЦ</t>
  </si>
  <si>
    <t xml:space="preserve">Объем средств, запланированный на 2026 год для выплат МО в случае достижения ими значений показателей результативности деятельности, рублей </t>
  </si>
  <si>
    <t>Объем средств, запланированный в 2026 году для выплат медицинским организациям в случае достижения ими значений показателей результативности деятельности</t>
  </si>
  <si>
    <t>ФАКТИЧЕСКИЙ ОБЪЕМ СТИМУЛИРУЮЩИХ ВЫПЛАТ  МЕДИЦИНСКИМ ОРГАНИЗАЦИЯМ  В 2026 ГОДУ</t>
  </si>
  <si>
    <t>Численность прикрепленного населения в 2026 году</t>
  </si>
  <si>
    <t>за декабрь 2025 года - февраль 2026 года</t>
  </si>
  <si>
    <t>Проф цели 1 этап из отчета Проф_МО_ДЕКАБРЬ_2025</t>
  </si>
  <si>
    <t>2 этап из отчета Проф_МО_ДЕКАБРЬ_2025</t>
  </si>
  <si>
    <t>Выполнение медицинскими организациями показателей результативности деятельности за декабрь 2025 года - февраль 2026 года</t>
  </si>
  <si>
    <t>План 2026 год</t>
  </si>
  <si>
    <t>2   группа  К об = 0,9   К см = 0,90</t>
  </si>
  <si>
    <t>2   группа  К об = 0,90   К см = 1,00</t>
  </si>
  <si>
    <t>3   группа  К об = 1,00   К см = 0,95</t>
  </si>
  <si>
    <t>2  группа  К об = 1,0   К см = 1,0</t>
  </si>
  <si>
    <r>
      <t xml:space="preserve">2   группа  К об = 0,75  </t>
    </r>
    <r>
      <rPr>
        <b/>
        <sz val="14"/>
        <color rgb="FFFF0000"/>
        <rFont val="Cambria"/>
        <family val="1"/>
        <charset val="204"/>
        <scheme val="major"/>
      </rPr>
      <t xml:space="preserve"> К см = 0,00</t>
    </r>
  </si>
  <si>
    <r>
      <t xml:space="preserve">2   группа  К об = 0,9   </t>
    </r>
    <r>
      <rPr>
        <b/>
        <sz val="14"/>
        <color rgb="FFFF0000"/>
        <rFont val="Cambria"/>
        <family val="1"/>
        <charset val="204"/>
        <scheme val="major"/>
      </rPr>
      <t>К см = 0,00</t>
    </r>
  </si>
  <si>
    <r>
      <t xml:space="preserve">1   группа </t>
    </r>
    <r>
      <rPr>
        <b/>
        <sz val="14"/>
        <color rgb="FFFF0000"/>
        <rFont val="Cambria"/>
        <family val="1"/>
        <charset val="204"/>
        <scheme val="major"/>
      </rPr>
      <t xml:space="preserve"> </t>
    </r>
  </si>
  <si>
    <t>2   группа  К об = 0,75   К см = 0,95</t>
  </si>
</sst>
</file>

<file path=xl/styles.xml><?xml version="1.0" encoding="utf-8"?>
<styleSheet xmlns="http://schemas.openxmlformats.org/spreadsheetml/2006/main">
  <numFmts count="7">
    <numFmt numFmtId="164" formatCode="#,##0.000"/>
    <numFmt numFmtId="165" formatCode="#,##0.00000"/>
    <numFmt numFmtId="166" formatCode="#,##0.0"/>
    <numFmt numFmtId="167" formatCode="0.0000000"/>
    <numFmt numFmtId="168" formatCode="0.000000000"/>
    <numFmt numFmtId="169" formatCode="0.0"/>
    <numFmt numFmtId="170" formatCode="0.00000"/>
  </numFmts>
  <fonts count="32">
    <font>
      <sz val="11"/>
      <color theme="1"/>
      <name val="Calibri"/>
      <family val="2"/>
      <charset val="204"/>
      <scheme val="minor"/>
    </font>
    <font>
      <sz val="14"/>
      <color theme="1"/>
      <name val="Cambria"/>
      <family val="1"/>
      <charset val="204"/>
      <scheme val="major"/>
    </font>
    <font>
      <b/>
      <sz val="14"/>
      <color theme="1"/>
      <name val="Cambria"/>
      <family val="1"/>
      <charset val="204"/>
      <scheme val="major"/>
    </font>
    <font>
      <sz val="12"/>
      <color theme="1"/>
      <name val="Calibri"/>
      <family val="2"/>
      <charset val="204"/>
      <scheme val="minor"/>
    </font>
    <font>
      <sz val="12"/>
      <color indexed="8"/>
      <name val="Cambria"/>
      <family val="1"/>
      <charset val="204"/>
    </font>
    <font>
      <sz val="16"/>
      <color theme="1"/>
      <name val="Cambria"/>
      <family val="1"/>
      <charset val="204"/>
      <scheme val="major"/>
    </font>
    <font>
      <i/>
      <sz val="14"/>
      <color theme="1"/>
      <name val="Cambria"/>
      <family val="1"/>
      <charset val="204"/>
      <scheme val="major"/>
    </font>
    <font>
      <sz val="14"/>
      <color indexed="8"/>
      <name val="Cambria"/>
      <family val="1"/>
      <charset val="204"/>
      <scheme val="major"/>
    </font>
    <font>
      <sz val="14"/>
      <name val="Cambria"/>
      <family val="1"/>
      <charset val="204"/>
      <scheme val="major"/>
    </font>
    <font>
      <b/>
      <i/>
      <sz val="14"/>
      <color theme="1"/>
      <name val="Cambria"/>
      <family val="1"/>
      <charset val="204"/>
      <scheme val="major"/>
    </font>
    <font>
      <b/>
      <sz val="16"/>
      <color theme="1"/>
      <name val="Cambria"/>
      <family val="1"/>
      <charset val="204"/>
      <scheme val="major"/>
    </font>
    <font>
      <sz val="14"/>
      <color indexed="8"/>
      <name val="Times New Roman"/>
      <family val="1"/>
      <charset val="204"/>
    </font>
    <font>
      <sz val="12"/>
      <color theme="1"/>
      <name val="Times New Roman"/>
      <family val="1"/>
      <charset val="204"/>
    </font>
    <font>
      <sz val="14"/>
      <name val="Times New Roman"/>
      <family val="1"/>
      <charset val="204"/>
    </font>
    <font>
      <sz val="14"/>
      <color theme="1"/>
      <name val="Times New Roman"/>
      <family val="1"/>
      <charset val="204"/>
    </font>
    <font>
      <b/>
      <sz val="12"/>
      <color theme="1"/>
      <name val="Times New Roman"/>
      <family val="1"/>
      <charset val="204"/>
    </font>
    <font>
      <i/>
      <sz val="11"/>
      <color theme="1"/>
      <name val="Times New Roman"/>
      <family val="1"/>
      <charset val="204"/>
    </font>
    <font>
      <sz val="11"/>
      <color theme="1"/>
      <name val="Times New Roman"/>
      <family val="1"/>
      <charset val="204"/>
    </font>
    <font>
      <i/>
      <sz val="14"/>
      <color theme="1"/>
      <name val="Times New Roman"/>
      <family val="1"/>
      <charset val="204"/>
    </font>
    <font>
      <b/>
      <sz val="14"/>
      <color theme="1"/>
      <name val="Times New Roman"/>
      <family val="1"/>
      <charset val="204"/>
    </font>
    <font>
      <i/>
      <sz val="14"/>
      <color indexed="8"/>
      <name val="Times New Roman"/>
      <family val="1"/>
      <charset val="204"/>
    </font>
    <font>
      <b/>
      <sz val="14"/>
      <color rgb="FFFF0000"/>
      <name val="Times New Roman"/>
      <family val="1"/>
      <charset val="204"/>
    </font>
    <font>
      <i/>
      <sz val="14"/>
      <color theme="3" tint="0.39997558519241921"/>
      <name val="Times New Roman"/>
      <family val="1"/>
      <charset val="204"/>
    </font>
    <font>
      <b/>
      <sz val="12"/>
      <color rgb="FFC00000"/>
      <name val="Times New Roman"/>
      <family val="1"/>
      <charset val="204"/>
    </font>
    <font>
      <b/>
      <sz val="12"/>
      <color rgb="FF00B050"/>
      <name val="Times New Roman"/>
      <family val="1"/>
      <charset val="204"/>
    </font>
    <font>
      <b/>
      <sz val="14"/>
      <color indexed="8"/>
      <name val="Times New Roman"/>
      <family val="1"/>
      <charset val="204"/>
    </font>
    <font>
      <sz val="18"/>
      <color theme="1"/>
      <name val="Times New Roman"/>
      <family val="1"/>
      <charset val="204"/>
    </font>
    <font>
      <b/>
      <sz val="14"/>
      <color rgb="FFFF0000"/>
      <name val="Cambria"/>
      <family val="1"/>
      <charset val="204"/>
      <scheme val="major"/>
    </font>
    <font>
      <b/>
      <sz val="12"/>
      <color rgb="FFFF0000"/>
      <name val="Times New Roman"/>
      <family val="1"/>
      <charset val="204"/>
    </font>
    <font>
      <sz val="12"/>
      <color indexed="8"/>
      <name val="Times New Roman"/>
      <family val="1"/>
      <charset val="204"/>
    </font>
    <font>
      <sz val="12"/>
      <name val="Times New Roman"/>
      <family val="1"/>
      <charset val="204"/>
    </font>
    <font>
      <sz val="16"/>
      <color theme="1"/>
      <name val="Times New Roman"/>
      <family val="1"/>
      <charset val="204"/>
    </font>
  </fonts>
  <fills count="10">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FFFFFF"/>
        <bgColor indexed="64"/>
      </patternFill>
    </fill>
  </fills>
  <borders count="3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3" fillId="0" borderId="0"/>
  </cellStyleXfs>
  <cellXfs count="276">
    <xf numFmtId="0" fontId="0" fillId="0" borderId="0" xfId="0"/>
    <xf numFmtId="0" fontId="1" fillId="0" borderId="0" xfId="0" applyFont="1"/>
    <xf numFmtId="0" fontId="2" fillId="0" borderId="0" xfId="0" applyFont="1" applyAlignment="1">
      <alignment vertical="center" wrapText="1"/>
    </xf>
    <xf numFmtId="0" fontId="4" fillId="0" borderId="6" xfId="0" applyFont="1" applyFill="1" applyBorder="1" applyAlignment="1">
      <alignment vertical="center"/>
    </xf>
    <xf numFmtId="0" fontId="1" fillId="0" borderId="6" xfId="0" applyFont="1" applyBorder="1" applyAlignment="1">
      <alignment vertical="center"/>
    </xf>
    <xf numFmtId="3" fontId="6" fillId="0" borderId="6" xfId="0" applyNumberFormat="1" applyFont="1" applyBorder="1" applyAlignment="1">
      <alignment horizontal="center" vertical="center" wrapText="1"/>
    </xf>
    <xf numFmtId="4" fontId="1" fillId="0" borderId="0" xfId="0" applyNumberFormat="1" applyFont="1"/>
    <xf numFmtId="0" fontId="2" fillId="0" borderId="0" xfId="0" applyFont="1" applyAlignment="1">
      <alignment horizontal="center" vertical="center" wrapText="1"/>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2" fillId="0" borderId="0" xfId="0" applyFont="1" applyAlignment="1">
      <alignment vertical="center"/>
    </xf>
    <xf numFmtId="0" fontId="9" fillId="0" borderId="0" xfId="0" applyFont="1" applyAlignment="1">
      <alignment vertical="center"/>
    </xf>
    <xf numFmtId="0" fontId="1" fillId="0" borderId="0" xfId="0" applyFont="1" applyAlignment="1">
      <alignment wrapText="1"/>
    </xf>
    <xf numFmtId="0" fontId="6" fillId="0" borderId="0" xfId="0" applyFont="1" applyAlignment="1">
      <alignment horizontal="center" vertical="center"/>
    </xf>
    <xf numFmtId="0" fontId="7" fillId="4" borderId="6" xfId="0" applyFont="1" applyFill="1" applyBorder="1" applyAlignment="1">
      <alignment horizontal="center" vertical="center"/>
    </xf>
    <xf numFmtId="0" fontId="7" fillId="4" borderId="6" xfId="0" applyFont="1" applyFill="1" applyBorder="1" applyAlignment="1">
      <alignment vertical="center"/>
    </xf>
    <xf numFmtId="49" fontId="1" fillId="0" borderId="6" xfId="1" applyNumberFormat="1" applyFont="1" applyFill="1" applyBorder="1" applyAlignment="1">
      <alignment horizontal="center" vertical="center" wrapText="1"/>
    </xf>
    <xf numFmtId="3" fontId="1" fillId="0" borderId="6" xfId="0" applyNumberFormat="1" applyFont="1" applyBorder="1" applyAlignment="1">
      <alignment vertical="center"/>
    </xf>
    <xf numFmtId="166" fontId="1" fillId="0" borderId="6" xfId="0" applyNumberFormat="1" applyFont="1" applyBorder="1" applyAlignment="1">
      <alignment vertical="center"/>
    </xf>
    <xf numFmtId="4" fontId="1" fillId="0" borderId="6" xfId="0" applyNumberFormat="1" applyFont="1" applyBorder="1" applyAlignment="1">
      <alignment horizontal="right" vertical="center"/>
    </xf>
    <xf numFmtId="4" fontId="1" fillId="0" borderId="6" xfId="0" applyNumberFormat="1" applyFont="1" applyBorder="1" applyAlignment="1">
      <alignment vertical="center"/>
    </xf>
    <xf numFmtId="1" fontId="1" fillId="0" borderId="6" xfId="0" applyNumberFormat="1" applyFont="1" applyBorder="1" applyAlignment="1">
      <alignment vertical="center"/>
    </xf>
    <xf numFmtId="0" fontId="1" fillId="0" borderId="6" xfId="0" applyFont="1" applyBorder="1"/>
    <xf numFmtId="0" fontId="1" fillId="0" borderId="0" xfId="0" applyFont="1" applyAlignment="1">
      <alignment vertical="center"/>
    </xf>
    <xf numFmtId="0" fontId="8" fillId="4" borderId="6" xfId="0" applyFont="1" applyFill="1" applyBorder="1" applyAlignment="1">
      <alignment horizontal="left" vertical="center"/>
    </xf>
    <xf numFmtId="0" fontId="1" fillId="0" borderId="6" xfId="0" applyFont="1" applyBorder="1" applyAlignment="1">
      <alignment horizontal="left" vertical="center"/>
    </xf>
    <xf numFmtId="165" fontId="1" fillId="0" borderId="6" xfId="0" applyNumberFormat="1" applyFont="1" applyBorder="1" applyAlignment="1">
      <alignment horizontal="center" vertical="center" wrapText="1"/>
    </xf>
    <xf numFmtId="3" fontId="1" fillId="0" borderId="6" xfId="0" applyNumberFormat="1" applyFont="1" applyBorder="1" applyAlignment="1">
      <alignment horizontal="right" vertical="center" wrapText="1"/>
    </xf>
    <xf numFmtId="166" fontId="1" fillId="0" borderId="6" xfId="0" applyNumberFormat="1" applyFont="1" applyBorder="1" applyAlignment="1">
      <alignment horizontal="right" vertical="center" wrapText="1"/>
    </xf>
    <xf numFmtId="164" fontId="1" fillId="0" borderId="6" xfId="0" applyNumberFormat="1" applyFont="1" applyBorder="1" applyAlignment="1">
      <alignment horizontal="center" vertical="center" wrapText="1"/>
    </xf>
    <xf numFmtId="4" fontId="1" fillId="0" borderId="6" xfId="0" applyNumberFormat="1" applyFont="1" applyBorder="1" applyAlignment="1">
      <alignment horizontal="right" vertical="center" wrapText="1"/>
    </xf>
    <xf numFmtId="0" fontId="1" fillId="0" borderId="0" xfId="0" applyFont="1" applyBorder="1" applyAlignment="1">
      <alignment vertical="center"/>
    </xf>
    <xf numFmtId="0" fontId="2" fillId="0" borderId="5" xfId="0" applyFont="1" applyBorder="1"/>
    <xf numFmtId="0" fontId="2" fillId="0" borderId="5" xfId="0" applyFont="1" applyBorder="1" applyAlignment="1">
      <alignment horizontal="center"/>
    </xf>
    <xf numFmtId="166" fontId="2" fillId="0" borderId="5" xfId="0" applyNumberFormat="1" applyFont="1" applyBorder="1"/>
    <xf numFmtId="3" fontId="2" fillId="0" borderId="5" xfId="0" applyNumberFormat="1" applyFont="1" applyBorder="1"/>
    <xf numFmtId="0" fontId="2" fillId="0" borderId="6" xfId="0" applyFont="1" applyBorder="1"/>
    <xf numFmtId="0" fontId="2" fillId="0" borderId="6" xfId="0" applyFont="1" applyBorder="1" applyAlignment="1">
      <alignment horizontal="center"/>
    </xf>
    <xf numFmtId="166" fontId="2" fillId="0" borderId="6" xfId="0" applyNumberFormat="1" applyFont="1" applyBorder="1"/>
    <xf numFmtId="3" fontId="2" fillId="0" borderId="6" xfId="0" applyNumberFormat="1" applyFont="1" applyBorder="1"/>
    <xf numFmtId="0" fontId="1" fillId="0" borderId="2" xfId="0" applyFont="1" applyBorder="1" applyAlignment="1">
      <alignment vertical="center"/>
    </xf>
    <xf numFmtId="0" fontId="1" fillId="0" borderId="3" xfId="0" applyFont="1" applyBorder="1" applyAlignment="1">
      <alignment vertical="center"/>
    </xf>
    <xf numFmtId="4" fontId="1" fillId="0" borderId="4" xfId="0" applyNumberFormat="1" applyFont="1" applyBorder="1" applyAlignment="1">
      <alignment vertical="center"/>
    </xf>
    <xf numFmtId="4" fontId="1" fillId="0" borderId="3" xfId="0" applyNumberFormat="1" applyFont="1" applyBorder="1" applyAlignment="1">
      <alignment vertical="center"/>
    </xf>
    <xf numFmtId="165" fontId="1" fillId="0" borderId="4" xfId="0" applyNumberFormat="1" applyFont="1" applyBorder="1" applyAlignment="1">
      <alignment vertical="center"/>
    </xf>
    <xf numFmtId="3" fontId="1" fillId="0" borderId="0" xfId="0" applyNumberFormat="1" applyFont="1" applyAlignment="1">
      <alignment vertical="center"/>
    </xf>
    <xf numFmtId="0" fontId="1" fillId="0" borderId="6" xfId="0" applyFont="1" applyBorder="1" applyAlignment="1">
      <alignment horizontal="center" vertical="center"/>
    </xf>
    <xf numFmtId="0" fontId="2" fillId="0" borderId="0" xfId="0" applyFont="1" applyAlignment="1">
      <alignment horizontal="center" vertical="center" wrapText="1"/>
    </xf>
    <xf numFmtId="0" fontId="2" fillId="0" borderId="0" xfId="0" applyFont="1"/>
    <xf numFmtId="4" fontId="2" fillId="0" borderId="6" xfId="0" applyNumberFormat="1" applyFont="1" applyBorder="1" applyAlignment="1">
      <alignment vertical="center"/>
    </xf>
    <xf numFmtId="4" fontId="2" fillId="0" borderId="6" xfId="0" applyNumberFormat="1" applyFont="1" applyBorder="1" applyAlignment="1">
      <alignment horizontal="center" vertical="center" wrapText="1"/>
    </xf>
    <xf numFmtId="0" fontId="2" fillId="0" borderId="6" xfId="0" applyFont="1" applyBorder="1" applyAlignment="1">
      <alignment vertical="center"/>
    </xf>
    <xf numFmtId="0" fontId="11" fillId="4" borderId="6" xfId="0" applyFont="1" applyFill="1" applyBorder="1" applyAlignment="1">
      <alignment horizontal="center" vertical="center"/>
    </xf>
    <xf numFmtId="0" fontId="11" fillId="4" borderId="6" xfId="0" applyFont="1" applyFill="1" applyBorder="1" applyAlignment="1">
      <alignment vertical="center"/>
    </xf>
    <xf numFmtId="0" fontId="13" fillId="4" borderId="6" xfId="0" applyFont="1" applyFill="1" applyBorder="1" applyAlignment="1">
      <alignment horizontal="left" vertical="center"/>
    </xf>
    <xf numFmtId="0" fontId="11" fillId="0" borderId="6" xfId="0" applyFont="1" applyFill="1" applyBorder="1" applyAlignment="1">
      <alignment vertical="center"/>
    </xf>
    <xf numFmtId="0" fontId="14" fillId="0" borderId="6" xfId="0" applyFont="1" applyBorder="1" applyAlignment="1">
      <alignment horizontal="center" vertical="center"/>
    </xf>
    <xf numFmtId="0" fontId="14" fillId="0" borderId="6" xfId="0" applyFont="1" applyBorder="1" applyAlignment="1">
      <alignment horizontal="left" vertical="center"/>
    </xf>
    <xf numFmtId="4" fontId="14" fillId="0" borderId="6" xfId="0" applyNumberFormat="1" applyFont="1" applyBorder="1" applyAlignment="1">
      <alignment horizontal="right" vertical="center" wrapText="1"/>
    </xf>
    <xf numFmtId="0" fontId="12" fillId="0" borderId="0" xfId="0" applyFont="1"/>
    <xf numFmtId="0" fontId="12" fillId="0" borderId="0" xfId="0" applyFont="1" applyAlignment="1">
      <alignment horizontal="right"/>
    </xf>
    <xf numFmtId="0" fontId="12" fillId="0" borderId="0" xfId="0" applyFont="1" applyAlignment="1">
      <alignment wrapText="1"/>
    </xf>
    <xf numFmtId="14" fontId="12" fillId="3" borderId="6" xfId="0" applyNumberFormat="1" applyFont="1" applyFill="1" applyBorder="1" applyAlignment="1">
      <alignment horizontal="center" vertical="center" wrapText="1"/>
    </xf>
    <xf numFmtId="3" fontId="16" fillId="0" borderId="6" xfId="0" applyNumberFormat="1" applyFont="1" applyBorder="1" applyAlignment="1">
      <alignment horizontal="center" vertical="center" wrapText="1"/>
    </xf>
    <xf numFmtId="0" fontId="16" fillId="0" borderId="0" xfId="0" applyFont="1"/>
    <xf numFmtId="4" fontId="12" fillId="0" borderId="0" xfId="0" applyNumberFormat="1" applyFont="1" applyAlignment="1">
      <alignment vertical="center"/>
    </xf>
    <xf numFmtId="0" fontId="12" fillId="0" borderId="0" xfId="0" applyFont="1" applyAlignment="1">
      <alignment vertical="center"/>
    </xf>
    <xf numFmtId="4" fontId="15" fillId="0" borderId="0" xfId="0" applyNumberFormat="1" applyFont="1" applyAlignment="1">
      <alignment vertical="center"/>
    </xf>
    <xf numFmtId="0" fontId="15" fillId="0" borderId="0" xfId="0" applyFont="1" applyAlignment="1">
      <alignment vertical="center"/>
    </xf>
    <xf numFmtId="0" fontId="17" fillId="0" borderId="0" xfId="0" applyFont="1"/>
    <xf numFmtId="0" fontId="14" fillId="0" borderId="0" xfId="0" applyFont="1"/>
    <xf numFmtId="3" fontId="18" fillId="0" borderId="6" xfId="0" applyNumberFormat="1" applyFont="1" applyBorder="1" applyAlignment="1">
      <alignment horizontal="center" vertical="center" wrapText="1"/>
    </xf>
    <xf numFmtId="0" fontId="18" fillId="0" borderId="6" xfId="0" applyFont="1" applyBorder="1" applyAlignment="1">
      <alignment horizontal="center" vertical="center"/>
    </xf>
    <xf numFmtId="0" fontId="18" fillId="0" borderId="0" xfId="0" applyFont="1"/>
    <xf numFmtId="4" fontId="14" fillId="0" borderId="6" xfId="0" applyNumberFormat="1" applyFont="1" applyBorder="1"/>
    <xf numFmtId="0" fontId="19" fillId="0" borderId="6" xfId="0" applyFont="1" applyBorder="1" applyAlignment="1">
      <alignment horizontal="center" vertical="center"/>
    </xf>
    <xf numFmtId="0" fontId="19" fillId="0" borderId="6" xfId="0" applyFont="1" applyBorder="1" applyAlignment="1">
      <alignment horizontal="left" vertical="center"/>
    </xf>
    <xf numFmtId="4" fontId="14" fillId="0" borderId="0" xfId="0" applyNumberFormat="1" applyFont="1"/>
    <xf numFmtId="0" fontId="14" fillId="0" borderId="6" xfId="0" applyFont="1" applyBorder="1"/>
    <xf numFmtId="0" fontId="14" fillId="0" borderId="6" xfId="0" applyFont="1" applyBorder="1" applyAlignment="1">
      <alignment wrapText="1"/>
    </xf>
    <xf numFmtId="4" fontId="11" fillId="2" borderId="6" xfId="0" applyNumberFormat="1" applyFont="1" applyFill="1" applyBorder="1" applyAlignment="1">
      <alignment horizontal="right" vertical="center"/>
    </xf>
    <xf numFmtId="4" fontId="14" fillId="2" borderId="6" xfId="0" applyNumberFormat="1" applyFont="1" applyFill="1" applyBorder="1" applyAlignment="1">
      <alignment horizontal="right" vertical="center" wrapText="1"/>
    </xf>
    <xf numFmtId="0" fontId="19" fillId="0" borderId="0" xfId="0" applyFont="1" applyAlignment="1">
      <alignment vertical="center" wrapText="1"/>
    </xf>
    <xf numFmtId="0" fontId="14" fillId="0" borderId="0" xfId="0" applyFont="1" applyAlignment="1">
      <alignment vertical="center" wrapText="1"/>
    </xf>
    <xf numFmtId="0" fontId="14" fillId="0" borderId="0" xfId="0" applyFont="1" applyAlignment="1">
      <alignment horizontal="right"/>
    </xf>
    <xf numFmtId="14" fontId="14" fillId="3" borderId="6" xfId="0" applyNumberFormat="1" applyFont="1" applyFill="1" applyBorder="1" applyAlignment="1">
      <alignment horizontal="center" vertical="center" wrapText="1"/>
    </xf>
    <xf numFmtId="0" fontId="11" fillId="0" borderId="6" xfId="0" applyFont="1" applyFill="1" applyBorder="1" applyAlignment="1">
      <alignment horizontal="center" vertical="center"/>
    </xf>
    <xf numFmtId="3" fontId="14" fillId="2" borderId="6" xfId="0" applyNumberFormat="1" applyFont="1" applyFill="1" applyBorder="1" applyAlignment="1">
      <alignment horizontal="center" vertical="center" wrapText="1"/>
    </xf>
    <xf numFmtId="3" fontId="14" fillId="0" borderId="6" xfId="0" applyNumberFormat="1" applyFont="1" applyBorder="1" applyAlignment="1">
      <alignment horizontal="center" vertical="center" wrapText="1"/>
    </xf>
    <xf numFmtId="0" fontId="14" fillId="0" borderId="0" xfId="0" applyFont="1" applyAlignment="1">
      <alignment vertical="center"/>
    </xf>
    <xf numFmtId="0" fontId="20" fillId="0" borderId="6" xfId="0" applyFont="1" applyFill="1" applyBorder="1" applyAlignment="1">
      <alignment horizontal="center" vertical="center"/>
    </xf>
    <xf numFmtId="3" fontId="18" fillId="2" borderId="6" xfId="0" applyNumberFormat="1" applyFont="1" applyFill="1" applyBorder="1" applyAlignment="1">
      <alignment horizontal="center" vertical="center" wrapText="1"/>
    </xf>
    <xf numFmtId="0" fontId="18" fillId="0" borderId="0" xfId="0" applyFont="1" applyAlignment="1">
      <alignment vertical="center"/>
    </xf>
    <xf numFmtId="0" fontId="13" fillId="0" borderId="6" xfId="0" applyFont="1" applyBorder="1" applyAlignment="1">
      <alignment horizontal="left" vertical="top"/>
    </xf>
    <xf numFmtId="49" fontId="14" fillId="0" borderId="6" xfId="0" applyNumberFormat="1" applyFont="1" applyBorder="1" applyAlignment="1">
      <alignment horizontal="center" vertical="center" wrapText="1"/>
    </xf>
    <xf numFmtId="17" fontId="12" fillId="0" borderId="6" xfId="0" applyNumberFormat="1" applyFont="1" applyBorder="1" applyAlignment="1">
      <alignment horizontal="center" vertical="center" wrapText="1"/>
    </xf>
    <xf numFmtId="0" fontId="14" fillId="0" borderId="6" xfId="0" applyFont="1" applyBorder="1" applyAlignment="1">
      <alignment vertical="center"/>
    </xf>
    <xf numFmtId="0" fontId="12" fillId="0" borderId="6" xfId="0" applyFont="1" applyBorder="1" applyAlignment="1">
      <alignment vertical="center"/>
    </xf>
    <xf numFmtId="0" fontId="12" fillId="0" borderId="5" xfId="0" applyFont="1" applyBorder="1" applyAlignment="1">
      <alignment horizontal="center" vertical="center" wrapText="1"/>
    </xf>
    <xf numFmtId="1" fontId="14" fillId="0" borderId="6" xfId="0" applyNumberFormat="1" applyFont="1" applyBorder="1" applyAlignment="1">
      <alignment horizontal="center" vertical="center" wrapText="1"/>
    </xf>
    <xf numFmtId="1" fontId="14" fillId="4" borderId="6" xfId="0" applyNumberFormat="1" applyFont="1" applyFill="1" applyBorder="1" applyAlignment="1">
      <alignment horizontal="center" vertical="center" wrapText="1"/>
    </xf>
    <xf numFmtId="0" fontId="14" fillId="4" borderId="6" xfId="0" applyFont="1" applyFill="1" applyBorder="1" applyAlignment="1">
      <alignment horizontal="center" vertical="center"/>
    </xf>
    <xf numFmtId="1" fontId="14" fillId="0" borderId="6" xfId="0" applyNumberFormat="1" applyFont="1" applyBorder="1" applyAlignment="1">
      <alignment horizontal="center" vertical="center"/>
    </xf>
    <xf numFmtId="0" fontId="14" fillId="0" borderId="3" xfId="0" applyFont="1" applyBorder="1" applyAlignment="1">
      <alignment horizontal="center" vertical="center"/>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1" fontId="14" fillId="0" borderId="16" xfId="0" applyNumberFormat="1" applyFont="1" applyBorder="1" applyAlignment="1">
      <alignment horizontal="center" vertical="center" wrapText="1"/>
    </xf>
    <xf numFmtId="169" fontId="14" fillId="0" borderId="17" xfId="0" applyNumberFormat="1" applyFont="1" applyBorder="1" applyAlignment="1">
      <alignment horizontal="center" vertical="center" wrapText="1"/>
    </xf>
    <xf numFmtId="1" fontId="14" fillId="4" borderId="16" xfId="0" applyNumberFormat="1" applyFont="1" applyFill="1" applyBorder="1" applyAlignment="1">
      <alignment horizontal="center" vertical="center" wrapText="1"/>
    </xf>
    <xf numFmtId="169" fontId="14" fillId="4" borderId="17" xfId="0" applyNumberFormat="1" applyFont="1" applyFill="1" applyBorder="1" applyAlignment="1">
      <alignment horizontal="center" vertical="center" wrapText="1"/>
    </xf>
    <xf numFmtId="0" fontId="14" fillId="4" borderId="16" xfId="0" applyFont="1" applyFill="1" applyBorder="1" applyAlignment="1">
      <alignment horizontal="center" vertical="center"/>
    </xf>
    <xf numFmtId="2" fontId="14" fillId="4" borderId="17" xfId="0" applyNumberFormat="1" applyFont="1" applyFill="1" applyBorder="1" applyAlignment="1">
      <alignment horizontal="center" vertical="center"/>
    </xf>
    <xf numFmtId="0" fontId="13" fillId="9" borderId="16" xfId="0" applyFont="1" applyFill="1" applyBorder="1" applyAlignment="1">
      <alignment horizontal="center" vertical="center" wrapText="1"/>
    </xf>
    <xf numFmtId="2" fontId="13" fillId="9" borderId="17" xfId="0" applyNumberFormat="1" applyFont="1" applyFill="1" applyBorder="1" applyAlignment="1">
      <alignment horizontal="center" vertical="center" wrapText="1"/>
    </xf>
    <xf numFmtId="0" fontId="14" fillId="0" borderId="16" xfId="0" applyFont="1" applyBorder="1"/>
    <xf numFmtId="0" fontId="14" fillId="0" borderId="17" xfId="0" applyFont="1" applyBorder="1"/>
    <xf numFmtId="0" fontId="14" fillId="0" borderId="24" xfId="0" applyFont="1" applyBorder="1"/>
    <xf numFmtId="0" fontId="14" fillId="0" borderId="25" xfId="0" applyFont="1" applyBorder="1"/>
    <xf numFmtId="1" fontId="14" fillId="0" borderId="16" xfId="0" applyNumberFormat="1" applyFont="1" applyBorder="1" applyAlignment="1">
      <alignment horizontal="center" vertical="center"/>
    </xf>
    <xf numFmtId="169" fontId="14" fillId="0" borderId="17" xfId="0" applyNumberFormat="1" applyFont="1" applyBorder="1" applyAlignment="1">
      <alignment horizontal="center" vertical="center"/>
    </xf>
    <xf numFmtId="0" fontId="14" fillId="0" borderId="18" xfId="0" applyFont="1" applyBorder="1"/>
    <xf numFmtId="0" fontId="14" fillId="0" borderId="20" xfId="0" applyFont="1" applyBorder="1"/>
    <xf numFmtId="0" fontId="14" fillId="0" borderId="25"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xf>
    <xf numFmtId="169" fontId="14" fillId="4" borderId="17" xfId="0" applyNumberFormat="1" applyFont="1" applyFill="1" applyBorder="1" applyAlignment="1">
      <alignment horizontal="center" vertical="center"/>
    </xf>
    <xf numFmtId="0" fontId="14" fillId="0" borderId="16" xfId="0" applyFont="1" applyBorder="1" applyAlignment="1">
      <alignment horizontal="center" vertical="center"/>
    </xf>
    <xf numFmtId="0" fontId="14" fillId="0" borderId="24" xfId="0" applyFont="1" applyBorder="1" applyAlignment="1">
      <alignment horizontal="center" vertical="center"/>
    </xf>
    <xf numFmtId="169" fontId="14" fillId="0" borderId="25" xfId="0" applyNumberFormat="1"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165" fontId="1" fillId="0" borderId="6" xfId="0" applyNumberFormat="1" applyFont="1" applyBorder="1" applyAlignment="1">
      <alignment vertical="center"/>
    </xf>
    <xf numFmtId="168" fontId="1" fillId="0" borderId="6" xfId="0" applyNumberFormat="1" applyFont="1" applyBorder="1" applyAlignment="1">
      <alignment vertical="center"/>
    </xf>
    <xf numFmtId="0" fontId="14" fillId="6" borderId="6"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0" borderId="1" xfId="0" applyFont="1" applyBorder="1" applyAlignment="1">
      <alignment horizontal="center" vertical="center"/>
    </xf>
    <xf numFmtId="3" fontId="14" fillId="0" borderId="6" xfId="0" applyNumberFormat="1" applyFont="1" applyBorder="1"/>
    <xf numFmtId="3" fontId="14" fillId="2" borderId="6" xfId="0" applyNumberFormat="1" applyFont="1" applyFill="1" applyBorder="1"/>
    <xf numFmtId="168" fontId="14" fillId="0" borderId="6" xfId="0" applyNumberFormat="1" applyFont="1" applyBorder="1"/>
    <xf numFmtId="1" fontId="14" fillId="0" borderId="6" xfId="0" applyNumberFormat="1" applyFont="1" applyBorder="1"/>
    <xf numFmtId="0" fontId="14" fillId="0" borderId="6" xfId="1" applyFont="1" applyFill="1" applyBorder="1" applyAlignment="1">
      <alignment vertical="center" wrapText="1"/>
    </xf>
    <xf numFmtId="167" fontId="14" fillId="0" borderId="6" xfId="0" applyNumberFormat="1" applyFont="1" applyBorder="1"/>
    <xf numFmtId="2" fontId="14" fillId="0" borderId="6" xfId="0" applyNumberFormat="1" applyFont="1" applyBorder="1"/>
    <xf numFmtId="0" fontId="14" fillId="0" borderId="6" xfId="0" applyFont="1" applyBorder="1" applyAlignment="1">
      <alignment horizontal="center" vertical="center"/>
    </xf>
    <xf numFmtId="0" fontId="12" fillId="0" borderId="6" xfId="0" applyFont="1" applyBorder="1" applyAlignment="1">
      <alignment horizontal="center" vertical="center" wrapText="1"/>
    </xf>
    <xf numFmtId="0" fontId="12" fillId="4" borderId="6" xfId="0" applyFont="1" applyFill="1" applyBorder="1" applyAlignment="1">
      <alignment horizontal="center" vertical="center" wrapText="1"/>
    </xf>
    <xf numFmtId="0" fontId="12" fillId="0" borderId="6" xfId="0" applyFont="1" applyBorder="1" applyAlignment="1">
      <alignment horizontal="center" vertical="center"/>
    </xf>
    <xf numFmtId="0" fontId="28" fillId="2" borderId="0" xfId="0" applyFont="1" applyFill="1" applyAlignment="1">
      <alignment horizontal="left" vertical="center" wrapText="1"/>
    </xf>
    <xf numFmtId="0" fontId="28" fillId="0" borderId="0" xfId="0" applyFont="1" applyAlignment="1">
      <alignment vertical="center" wrapText="1"/>
    </xf>
    <xf numFmtId="0" fontId="12" fillId="0" borderId="0" xfId="0" applyFont="1" applyAlignment="1">
      <alignment vertical="center" wrapText="1"/>
    </xf>
    <xf numFmtId="0" fontId="12" fillId="2" borderId="0" xfId="0" applyFont="1" applyFill="1" applyAlignment="1">
      <alignment vertical="center"/>
    </xf>
    <xf numFmtId="0" fontId="29" fillId="0" borderId="6" xfId="0" applyFont="1" applyFill="1" applyBorder="1" applyAlignment="1">
      <alignment vertical="center"/>
    </xf>
    <xf numFmtId="49" fontId="12" fillId="0" borderId="6" xfId="0" applyNumberFormat="1" applyFont="1" applyBorder="1" applyAlignment="1">
      <alignment horizontal="center" vertical="center" wrapText="1"/>
    </xf>
    <xf numFmtId="3" fontId="12" fillId="4" borderId="6" xfId="0" applyNumberFormat="1" applyFont="1" applyFill="1" applyBorder="1" applyAlignment="1">
      <alignment horizontal="right" vertical="center"/>
    </xf>
    <xf numFmtId="3" fontId="12" fillId="4" borderId="6" xfId="0" applyNumberFormat="1" applyFont="1" applyFill="1" applyBorder="1" applyAlignment="1">
      <alignment vertical="center"/>
    </xf>
    <xf numFmtId="3" fontId="12" fillId="0" borderId="6" xfId="0" applyNumberFormat="1" applyFont="1" applyBorder="1" applyAlignment="1">
      <alignment vertical="center"/>
    </xf>
    <xf numFmtId="3" fontId="12" fillId="4" borderId="6" xfId="0" applyNumberFormat="1" applyFont="1" applyFill="1" applyBorder="1" applyAlignment="1">
      <alignment horizontal="right" vertical="center" wrapText="1"/>
    </xf>
    <xf numFmtId="3" fontId="15" fillId="4" borderId="6" xfId="0" applyNumberFormat="1" applyFont="1" applyFill="1" applyBorder="1" applyAlignment="1">
      <alignment vertical="center"/>
    </xf>
    <xf numFmtId="0" fontId="29" fillId="4" borderId="6" xfId="0" applyFont="1" applyFill="1" applyBorder="1" applyAlignment="1">
      <alignment vertical="center"/>
    </xf>
    <xf numFmtId="49" fontId="12" fillId="0" borderId="6" xfId="1" applyNumberFormat="1" applyFont="1" applyFill="1" applyBorder="1" applyAlignment="1">
      <alignment horizontal="center" vertical="center" wrapText="1"/>
    </xf>
    <xf numFmtId="0" fontId="30" fillId="0" borderId="6" xfId="0" applyFont="1" applyBorder="1" applyAlignment="1">
      <alignment horizontal="left" vertical="top"/>
    </xf>
    <xf numFmtId="0" fontId="0" fillId="0" borderId="6" xfId="0" applyBorder="1"/>
    <xf numFmtId="0" fontId="12" fillId="0" borderId="6" xfId="0" applyFont="1" applyBorder="1" applyAlignment="1">
      <alignment horizontal="center" vertical="center" wrapText="1"/>
    </xf>
    <xf numFmtId="0" fontId="12" fillId="0" borderId="6" xfId="0" applyFont="1" applyBorder="1"/>
    <xf numFmtId="3" fontId="12" fillId="0" borderId="6" xfId="0" applyNumberFormat="1" applyFont="1" applyBorder="1"/>
    <xf numFmtId="0" fontId="12" fillId="0" borderId="6" xfId="0" applyFont="1" applyBorder="1" applyAlignment="1">
      <alignment wrapText="1"/>
    </xf>
    <xf numFmtId="4" fontId="13" fillId="0" borderId="6" xfId="0" applyNumberFormat="1" applyFont="1" applyBorder="1"/>
    <xf numFmtId="4" fontId="8" fillId="0" borderId="6" xfId="0" applyNumberFormat="1" applyFont="1" applyBorder="1" applyAlignment="1">
      <alignment horizontal="right" vertical="center"/>
    </xf>
    <xf numFmtId="170" fontId="1" fillId="0" borderId="6" xfId="0" applyNumberFormat="1" applyFont="1" applyBorder="1" applyAlignment="1">
      <alignment vertical="center"/>
    </xf>
    <xf numFmtId="0" fontId="8" fillId="0" borderId="6" xfId="0" applyFont="1" applyBorder="1"/>
    <xf numFmtId="14" fontId="14" fillId="3" borderId="7" xfId="0" applyNumberFormat="1" applyFont="1" applyFill="1" applyBorder="1" applyAlignment="1">
      <alignment horizontal="center" vertical="center" wrapText="1"/>
    </xf>
    <xf numFmtId="14" fontId="14" fillId="3" borderId="8" xfId="0" applyNumberFormat="1" applyFont="1" applyFill="1" applyBorder="1" applyAlignment="1">
      <alignment horizontal="center" vertical="center" wrapText="1"/>
    </xf>
    <xf numFmtId="14" fontId="14" fillId="3" borderId="9" xfId="0" applyNumberFormat="1" applyFont="1" applyFill="1" applyBorder="1" applyAlignment="1">
      <alignment horizontal="center" vertical="center" wrapText="1"/>
    </xf>
    <xf numFmtId="14" fontId="14" fillId="3" borderId="10" xfId="0" applyNumberFormat="1" applyFont="1" applyFill="1" applyBorder="1" applyAlignment="1">
      <alignment horizontal="center" vertical="center" wrapText="1"/>
    </xf>
    <xf numFmtId="14" fontId="14" fillId="3" borderId="11" xfId="0" applyNumberFormat="1" applyFont="1" applyFill="1" applyBorder="1" applyAlignment="1">
      <alignment horizontal="center" vertical="center" wrapText="1"/>
    </xf>
    <xf numFmtId="14" fontId="14" fillId="3" borderId="12" xfId="0" applyNumberFormat="1" applyFont="1" applyFill="1" applyBorder="1" applyAlignment="1">
      <alignment horizontal="center" vertical="center" wrapText="1"/>
    </xf>
    <xf numFmtId="0" fontId="19" fillId="0" borderId="0" xfId="0" applyFont="1" applyAlignment="1">
      <alignment horizontal="center" vertical="center" wrapText="1"/>
    </xf>
    <xf numFmtId="14" fontId="14" fillId="3" borderId="6" xfId="0" applyNumberFormat="1"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6" xfId="0" applyFont="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28" fillId="2" borderId="0" xfId="0" applyFont="1" applyFill="1" applyAlignment="1">
      <alignment horizontal="left" vertical="center" wrapText="1"/>
    </xf>
    <xf numFmtId="0" fontId="12" fillId="0" borderId="6" xfId="0" applyFont="1" applyBorder="1" applyAlignment="1">
      <alignment horizontal="center"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31" fillId="0" borderId="0" xfId="0" applyFont="1" applyAlignment="1">
      <alignment horizontal="center" vertical="center" wrapText="1"/>
    </xf>
    <xf numFmtId="0" fontId="12" fillId="4" borderId="6"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3" xfId="0" applyFont="1" applyBorder="1" applyAlignment="1">
      <alignment horizontal="center" vertical="center" wrapText="1"/>
    </xf>
    <xf numFmtId="0" fontId="14" fillId="0" borderId="6" xfId="0" applyFont="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0" xfId="0" applyFont="1" applyAlignment="1">
      <alignment horizontal="center" vertical="center" wrapText="1"/>
    </xf>
    <xf numFmtId="0" fontId="14" fillId="0" borderId="1" xfId="0" applyFont="1" applyBorder="1" applyAlignment="1">
      <alignment horizontal="center" vertical="center"/>
    </xf>
    <xf numFmtId="0" fontId="14" fillId="0" borderId="13"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2" fillId="0" borderId="6" xfId="0" applyFont="1" applyBorder="1" applyAlignment="1">
      <alignment horizontal="center" vertical="center" wrapText="1"/>
    </xf>
    <xf numFmtId="14" fontId="1" fillId="4" borderId="2" xfId="0" applyNumberFormat="1" applyFont="1" applyFill="1" applyBorder="1" applyAlignment="1">
      <alignment horizontal="center" vertical="center" wrapText="1"/>
    </xf>
    <xf numFmtId="14" fontId="1" fillId="4" borderId="3" xfId="0" applyNumberFormat="1" applyFont="1" applyFill="1" applyBorder="1" applyAlignment="1">
      <alignment horizontal="center" vertical="center" wrapText="1"/>
    </xf>
    <xf numFmtId="14" fontId="1" fillId="4" borderId="4" xfId="0" applyNumberFormat="1" applyFont="1" applyFill="1" applyBorder="1" applyAlignment="1">
      <alignment horizontal="center" vertical="center" wrapText="1"/>
    </xf>
    <xf numFmtId="0" fontId="26" fillId="0" borderId="0" xfId="0" applyFont="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2" borderId="16" xfId="0" applyFont="1" applyFill="1" applyBorder="1" applyAlignment="1">
      <alignment horizontal="center" vertical="center" wrapText="1"/>
    </xf>
    <xf numFmtId="0" fontId="14" fillId="2" borderId="17" xfId="0" applyFont="1" applyFill="1" applyBorder="1" applyAlignment="1">
      <alignment horizontal="left" vertical="center" wrapText="1"/>
    </xf>
    <xf numFmtId="0" fontId="14" fillId="0" borderId="15" xfId="0" applyFont="1" applyBorder="1" applyAlignment="1">
      <alignment horizontal="center" vertical="center"/>
    </xf>
    <xf numFmtId="0" fontId="14" fillId="0" borderId="17" xfId="0" applyFont="1" applyBorder="1" applyAlignment="1">
      <alignment horizontal="center" vertical="center"/>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left" vertical="center" wrapText="1"/>
    </xf>
    <xf numFmtId="0" fontId="25"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17" xfId="0" applyFont="1" applyFill="1" applyBorder="1" applyAlignment="1">
      <alignment vertical="top" wrapText="1"/>
    </xf>
    <xf numFmtId="0" fontId="14" fillId="2" borderId="17" xfId="0" applyFont="1" applyFill="1" applyBorder="1" applyAlignment="1">
      <alignment vertical="center" wrapText="1"/>
    </xf>
    <xf numFmtId="0" fontId="14" fillId="0" borderId="17" xfId="0" applyFont="1" applyBorder="1" applyAlignment="1">
      <alignment vertical="center" wrapText="1"/>
    </xf>
    <xf numFmtId="0" fontId="14" fillId="0" borderId="24" xfId="0" applyFont="1" applyBorder="1" applyAlignment="1">
      <alignment horizontal="right" vertical="center" wrapText="1"/>
    </xf>
    <xf numFmtId="0" fontId="14" fillId="0" borderId="3" xfId="0" applyFont="1" applyBorder="1" applyAlignment="1">
      <alignment horizontal="right"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25" fillId="2" borderId="18" xfId="0" applyFont="1" applyFill="1" applyBorder="1" applyAlignment="1">
      <alignment horizontal="center" vertical="center" wrapText="1"/>
    </xf>
    <xf numFmtId="0" fontId="14" fillId="2" borderId="20" xfId="0" applyFont="1" applyFill="1" applyBorder="1" applyAlignment="1">
      <alignment horizontal="left" vertical="center" wrapText="1"/>
    </xf>
    <xf numFmtId="0" fontId="14" fillId="5" borderId="6" xfId="0" applyFont="1" applyFill="1" applyBorder="1" applyAlignment="1">
      <alignment horizontal="center" vertical="center" wrapText="1"/>
    </xf>
    <xf numFmtId="0" fontId="15" fillId="0" borderId="0" xfId="0" applyFont="1" applyAlignment="1">
      <alignment horizontal="center" vertical="center" wrapText="1"/>
    </xf>
    <xf numFmtId="0" fontId="12" fillId="3" borderId="6" xfId="0" applyFont="1" applyFill="1" applyBorder="1" applyAlignment="1">
      <alignment horizontal="center" vertical="center" wrapText="1"/>
    </xf>
    <xf numFmtId="14" fontId="12" fillId="3" borderId="2" xfId="0" applyNumberFormat="1" applyFont="1" applyFill="1" applyBorder="1" applyAlignment="1">
      <alignment horizontal="center" vertical="center" wrapText="1"/>
    </xf>
    <xf numFmtId="14" fontId="12" fillId="3" borderId="3" xfId="0" applyNumberFormat="1" applyFont="1" applyFill="1" applyBorder="1" applyAlignment="1">
      <alignment horizontal="center" vertical="center" wrapText="1"/>
    </xf>
    <xf numFmtId="14" fontId="12" fillId="3" borderId="4" xfId="0" applyNumberFormat="1" applyFont="1" applyFill="1" applyBorder="1" applyAlignment="1">
      <alignment horizontal="center" vertical="center" wrapText="1"/>
    </xf>
    <xf numFmtId="14" fontId="12" fillId="3" borderId="1" xfId="0" applyNumberFormat="1" applyFont="1" applyFill="1" applyBorder="1" applyAlignment="1">
      <alignment horizontal="center" vertical="center" wrapText="1"/>
    </xf>
    <xf numFmtId="14" fontId="12" fillId="3" borderId="5"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5" xfId="0" applyFont="1" applyFill="1" applyBorder="1" applyAlignment="1">
      <alignment horizontal="center" vertical="center" wrapText="1"/>
    </xf>
  </cellXfs>
  <cellStyles count="2">
    <cellStyle name="Обычный" xfId="0" builtinId="0"/>
    <cellStyle name="Обычный 14" xfId="1"/>
  </cellStyles>
  <dxfs count="51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colors>
    <mruColors>
      <color rgb="FFFFFFCC"/>
      <color rgb="FF99FFCC"/>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 Type="http://schemas.openxmlformats.org/officeDocument/2006/relationships/worksheet" Target="worksheets/sheet3.xml"/><Relationship Id="rId21" Type="http://schemas.openxmlformats.org/officeDocument/2006/relationships/externalLink" Target="externalLinks/externalLink14.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04%20&#1055;&#1088;&#1086;&#1074;&#1077;&#1088;&#1082;&#1072;/2026%20&#1055;&#1088;&#1086;&#1074;&#1077;&#1088;&#1082;&#1072;/2026%20&#1055;&#1088;&#1086;&#1074;&#1077;&#1088;&#1082;&#1072;%20&#1055;&#1060;%20-%20&#1040;&#1055;&#105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055;&#1083;&#1072;&#1085;/050/Komissiay.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1055;&#1083;&#1072;&#1085;/168/Komissiay.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055;&#1083;&#1072;&#1085;/051/Komissiay.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0004%20&#1055;&#1088;&#1086;&#1074;&#1077;&#1088;&#1082;&#1072;/2025%20&#1055;&#1088;&#1086;&#1074;&#1077;&#1088;&#1082;&#1072;/2025%20&#1054;&#1094;&#1077;&#1085;&#1082;&#1072;%20&#1076;&#1077;&#1103;&#1090;&#1077;&#1083;&#1100;&#1085;&#1086;&#1089;&#1090;&#1080;/&#1056;&#1072;&#1089;&#1095;&#1077;&#1090;%20&#1089;&#1090;&#1080;&#1084;&#1091;&#1083;&#1080;&#1088;&#1086;&#1074;&#1072;&#1085;&#1080;&#1103;%203%20&#1084;&#1077;&#1089;&#1103;&#1094;&#1072;/&#1054;&#1094;&#1077;&#1085;&#1082;&#1072;%20&#1076;&#1077;&#1103;&#1090;&#1077;&#1083;&#1100;&#1085;&#1086;&#1089;&#1090;&#1080;_1_202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1056;&#1072;&#1089;&#1095;&#1077;&#1090;%20&#1087;&#1086;&#1082;&#1072;&#1079;&#1072;&#1090;&#1077;&#1083;&#1077;&#1081;%20&#1086;&#1094;&#1077;&#1085;&#1082;&#1080;_1_2026.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1055;&#1083;&#1072;&#1085;/041/&#1056;&#1072;&#1089;&#1095;&#1077;&#1090;_V_&#1092;&#1080;&#1085;&#1086;&#1073;&#1077;&#1089;&#1087;&#1077;&#1095;&#1077;&#1085;&#1080;&#1077;.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1055;&#1083;&#1072;&#1085;/062/&#1056;&#1072;&#1089;&#1095;&#1077;&#1090;_V_&#1092;&#1080;&#1085;&#1086;&#1073;&#1077;&#1089;&#1087;&#1077;&#1095;&#1077;&#1085;&#1080;&#1077;.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1055;&#1083;&#1072;&#1085;/033/&#1056;&#1072;&#1089;&#1095;&#1077;&#1090;_V_&#1092;&#1080;&#1085;&#1086;&#1073;&#1077;&#1089;&#1087;&#1077;&#1095;&#1077;&#1085;&#1080;&#1077;.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1055;&#1083;&#1072;&#1085;/030/&#1056;&#1072;&#1089;&#1095;&#1077;&#1090;_V_&#1092;&#1080;&#1085;&#1086;&#1073;&#1077;&#1089;&#1087;&#1077;&#1095;&#1077;&#1085;&#1080;&#1077;.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1055;&#1083;&#1072;&#1085;/037/&#1056;&#1072;&#1089;&#1095;&#1077;&#1090;_V_&#1092;&#1080;&#1085;&#1086;&#1073;&#1077;&#1089;&#1087;&#1077;&#1095;&#1077;&#1085;&#1080;&#107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5;&#1083;&#1072;&#1085;/041/Komissiay.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1055;&#1083;&#1072;&#1085;/038/&#1056;&#1072;&#1089;&#1095;&#1077;&#1090;_V_&#1092;&#1080;&#1085;&#1086;&#1073;&#1077;&#1089;&#1087;&#1077;&#1095;&#1077;&#1085;&#1080;&#1077;.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1055;&#1083;&#1072;&#1085;/050/&#1056;&#1072;&#1089;&#1095;&#1077;&#1090;_V_&#1092;&#1080;&#1085;&#1086;&#1073;&#1077;&#1089;&#1087;&#1077;&#1095;&#1077;&#1085;&#1080;&#1077;.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1055;&#1083;&#1072;&#1085;/168/&#1056;&#1072;&#1089;&#1095;&#1077;&#1090;_V_&#1092;&#1080;&#1085;&#1086;&#1073;&#1077;&#1089;&#1087;&#1077;&#1095;&#1077;&#1085;&#1080;&#1077;.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1055;&#1083;&#1072;&#1085;/051/&#1056;&#1072;&#1089;&#1095;&#1077;&#1090;_V_&#1092;&#1080;&#1085;&#1086;&#1073;&#1077;&#1089;&#1087;&#1077;&#1095;&#1077;&#1085;&#1080;&#10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55;&#1088;&#1086;&#1092;_&#1052;&#1054;_01_02_202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55;&#1088;&#1086;&#1092;_&#1052;&#1054;_&#1044;&#1045;&#1050;&#1040;&#1041;&#1056;&#1068;_202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055;&#1083;&#1072;&#1085;/062/Komissiay.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055;&#1083;&#1072;&#1085;/033/Komissia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055;&#1083;&#1072;&#1085;/030/Komissiay.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055;&#1083;&#1072;&#1085;/037/Komissiay.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055;&#1083;&#1072;&#1085;/038/Komissiay.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ДПНФ_АПП"/>
      <sheetName val="Численность"/>
      <sheetName val="01"/>
      <sheetName val="ФАП_01"/>
      <sheetName val="02"/>
      <sheetName val="ФАП_02"/>
      <sheetName val="03"/>
      <sheetName val="ФАП_03"/>
      <sheetName val="04"/>
      <sheetName val="ФАП_04"/>
      <sheetName val="05"/>
      <sheetName val="ФАП_05"/>
      <sheetName val="06"/>
      <sheetName val="ФАП_06"/>
      <sheetName val="07"/>
      <sheetName val="ФАП_07"/>
      <sheetName val="08"/>
      <sheetName val="ФАП_08"/>
      <sheetName val="09"/>
      <sheetName val="ФАП_09"/>
      <sheetName val="10"/>
      <sheetName val="ФАП_10"/>
      <sheetName val="11"/>
      <sheetName val="ФАП_11"/>
      <sheetName val="12"/>
      <sheetName val="ФАП_12"/>
      <sheetName val="Лист1"/>
    </sheetNames>
    <sheetDataSet>
      <sheetData sheetId="0"/>
      <sheetData sheetId="1">
        <row r="8">
          <cell r="E8">
            <v>157116</v>
          </cell>
          <cell r="F8">
            <v>150822</v>
          </cell>
        </row>
        <row r="9">
          <cell r="E9">
            <v>154938</v>
          </cell>
          <cell r="F9">
            <v>45564</v>
          </cell>
        </row>
        <row r="10">
          <cell r="E10">
            <v>40709</v>
          </cell>
          <cell r="F10">
            <v>10635</v>
          </cell>
        </row>
        <row r="11">
          <cell r="E11">
            <v>9112</v>
          </cell>
          <cell r="F11">
            <v>8235</v>
          </cell>
        </row>
        <row r="12">
          <cell r="E12">
            <v>12798</v>
          </cell>
          <cell r="F12">
            <v>2310</v>
          </cell>
        </row>
        <row r="13">
          <cell r="E13">
            <v>9406</v>
          </cell>
          <cell r="F13">
            <v>21071</v>
          </cell>
        </row>
        <row r="14">
          <cell r="E14">
            <v>4075</v>
          </cell>
          <cell r="F14">
            <v>1711</v>
          </cell>
        </row>
        <row r="15">
          <cell r="E15">
            <v>1786</v>
          </cell>
          <cell r="F15">
            <v>598</v>
          </cell>
        </row>
        <row r="16">
          <cell r="E16">
            <v>4162</v>
          </cell>
          <cell r="F16">
            <v>5054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Решение комиссии"/>
    </sheetNames>
    <sheetDataSet>
      <sheetData sheetId="0">
        <row r="46">
          <cell r="D46">
            <v>599</v>
          </cell>
        </row>
        <row r="47">
          <cell r="D47">
            <v>3290</v>
          </cell>
        </row>
        <row r="49">
          <cell r="D49">
            <v>1079</v>
          </cell>
        </row>
        <row r="50">
          <cell r="E50">
            <v>14963</v>
          </cell>
        </row>
        <row r="51">
          <cell r="D51">
            <v>1311</v>
          </cell>
        </row>
        <row r="53">
          <cell r="D53">
            <v>0</v>
          </cell>
        </row>
        <row r="56">
          <cell r="D56">
            <v>6225</v>
          </cell>
        </row>
        <row r="71">
          <cell r="D71">
            <v>1907</v>
          </cell>
        </row>
        <row r="75">
          <cell r="D75">
            <v>0</v>
          </cell>
        </row>
        <row r="87">
          <cell r="D87">
            <v>0</v>
          </cell>
        </row>
      </sheetData>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Решение комиссии"/>
    </sheetNames>
    <sheetDataSet>
      <sheetData sheetId="0">
        <row r="46">
          <cell r="D46">
            <v>236</v>
          </cell>
        </row>
        <row r="47">
          <cell r="D47">
            <v>1333</v>
          </cell>
        </row>
        <row r="49">
          <cell r="D49">
            <v>433</v>
          </cell>
        </row>
        <row r="50">
          <cell r="E50">
            <v>5137</v>
          </cell>
        </row>
        <row r="51">
          <cell r="D51">
            <v>539</v>
          </cell>
        </row>
        <row r="53">
          <cell r="D53">
            <v>0</v>
          </cell>
        </row>
        <row r="56">
          <cell r="D56">
            <v>1850</v>
          </cell>
        </row>
        <row r="71">
          <cell r="D71">
            <v>31</v>
          </cell>
        </row>
        <row r="75">
          <cell r="D75">
            <v>0</v>
          </cell>
        </row>
        <row r="87">
          <cell r="D87">
            <v>0</v>
          </cell>
        </row>
      </sheetData>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Решение комиссии"/>
    </sheetNames>
    <sheetDataSet>
      <sheetData sheetId="0">
        <row r="46">
          <cell r="D46">
            <v>935</v>
          </cell>
        </row>
        <row r="47">
          <cell r="D47">
            <v>5232</v>
          </cell>
        </row>
        <row r="49">
          <cell r="D49">
            <v>1759</v>
          </cell>
        </row>
        <row r="50">
          <cell r="E50">
            <v>25886</v>
          </cell>
        </row>
        <row r="51">
          <cell r="D51">
            <v>2387</v>
          </cell>
        </row>
        <row r="53">
          <cell r="D53">
            <v>0</v>
          </cell>
        </row>
        <row r="56">
          <cell r="D56">
            <v>9654</v>
          </cell>
        </row>
        <row r="71">
          <cell r="D71">
            <v>1847</v>
          </cell>
        </row>
        <row r="75">
          <cell r="D75">
            <v>35</v>
          </cell>
        </row>
        <row r="87">
          <cell r="D87">
            <v>0</v>
          </cell>
        </row>
      </sheetData>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Численность"/>
      <sheetName val="Выполнение_объемов"/>
      <sheetName val="Выполнение показ смертности"/>
      <sheetName val="Оценка_3 мес"/>
      <sheetName val="Анализ вып показ"/>
      <sheetName val="Стим_Запланировано"/>
      <sheetName val="Стим_факт по СК"/>
    </sheetNames>
    <sheetDataSet>
      <sheetData sheetId="0" refreshError="1"/>
      <sheetData sheetId="1" refreshError="1"/>
      <sheetData sheetId="2">
        <row r="7">
          <cell r="E7">
            <v>1592</v>
          </cell>
          <cell r="F7">
            <v>1</v>
          </cell>
          <cell r="I7">
            <v>0</v>
          </cell>
          <cell r="J7">
            <v>0</v>
          </cell>
        </row>
        <row r="8">
          <cell r="E8">
            <v>42178</v>
          </cell>
          <cell r="F8">
            <v>102</v>
          </cell>
          <cell r="I8">
            <v>14637</v>
          </cell>
          <cell r="J8">
            <v>0</v>
          </cell>
        </row>
        <row r="9">
          <cell r="E9">
            <v>22146</v>
          </cell>
          <cell r="F9">
            <v>64</v>
          </cell>
          <cell r="I9">
            <v>8361</v>
          </cell>
          <cell r="J9">
            <v>1</v>
          </cell>
        </row>
        <row r="10">
          <cell r="E10">
            <v>23631</v>
          </cell>
          <cell r="F10">
            <v>67</v>
          </cell>
          <cell r="I10">
            <v>7832</v>
          </cell>
          <cell r="J10">
            <v>1</v>
          </cell>
        </row>
        <row r="11">
          <cell r="E11">
            <v>5066</v>
          </cell>
          <cell r="F11">
            <v>12</v>
          </cell>
          <cell r="I11">
            <v>1640</v>
          </cell>
          <cell r="J11">
            <v>0</v>
          </cell>
        </row>
        <row r="12">
          <cell r="E12">
            <v>33924</v>
          </cell>
          <cell r="F12">
            <v>84</v>
          </cell>
          <cell r="I12">
            <v>11050</v>
          </cell>
          <cell r="J12">
            <v>2</v>
          </cell>
        </row>
        <row r="13">
          <cell r="E13">
            <v>13978</v>
          </cell>
          <cell r="F13">
            <v>37</v>
          </cell>
          <cell r="I13">
            <v>5136</v>
          </cell>
          <cell r="J13">
            <v>0</v>
          </cell>
        </row>
        <row r="14">
          <cell r="E14">
            <v>15973</v>
          </cell>
          <cell r="F14">
            <v>38</v>
          </cell>
          <cell r="I14">
            <v>6503</v>
          </cell>
          <cell r="J14">
            <v>0</v>
          </cell>
        </row>
        <row r="15">
          <cell r="E15">
            <v>23846</v>
          </cell>
          <cell r="F15">
            <v>46</v>
          </cell>
          <cell r="I15">
            <v>12207</v>
          </cell>
          <cell r="J15">
            <v>0</v>
          </cell>
        </row>
        <row r="16">
          <cell r="E16">
            <v>79125</v>
          </cell>
          <cell r="F16">
            <v>193</v>
          </cell>
          <cell r="I16">
            <v>0</v>
          </cell>
          <cell r="J16">
            <v>0</v>
          </cell>
        </row>
        <row r="17">
          <cell r="E17">
            <v>64444</v>
          </cell>
          <cell r="F17">
            <v>144</v>
          </cell>
          <cell r="I17">
            <v>0</v>
          </cell>
          <cell r="J17">
            <v>0</v>
          </cell>
        </row>
        <row r="18">
          <cell r="I18">
            <v>21222</v>
          </cell>
          <cell r="J18">
            <v>1</v>
          </cell>
        </row>
        <row r="19">
          <cell r="I19">
            <v>15722</v>
          </cell>
          <cell r="J19">
            <v>0</v>
          </cell>
        </row>
        <row r="20">
          <cell r="I20">
            <v>15966</v>
          </cell>
          <cell r="J20">
            <v>1</v>
          </cell>
        </row>
        <row r="21">
          <cell r="E21">
            <v>12470</v>
          </cell>
          <cell r="F21">
            <v>22</v>
          </cell>
          <cell r="I21">
            <v>2435</v>
          </cell>
          <cell r="J21">
            <v>0</v>
          </cell>
        </row>
        <row r="22">
          <cell r="E22">
            <v>9297</v>
          </cell>
          <cell r="F22">
            <v>12</v>
          </cell>
          <cell r="I22">
            <v>2891</v>
          </cell>
          <cell r="J22">
            <v>0</v>
          </cell>
        </row>
        <row r="23">
          <cell r="E23">
            <v>16790</v>
          </cell>
          <cell r="F23">
            <v>34</v>
          </cell>
          <cell r="I23">
            <v>9353</v>
          </cell>
          <cell r="J23">
            <v>1</v>
          </cell>
        </row>
        <row r="24">
          <cell r="E24">
            <v>4392</v>
          </cell>
          <cell r="F24">
            <v>5</v>
          </cell>
          <cell r="I24">
            <v>0</v>
          </cell>
          <cell r="J24">
            <v>0</v>
          </cell>
        </row>
        <row r="25">
          <cell r="E25">
            <v>2287</v>
          </cell>
          <cell r="F25">
            <v>7</v>
          </cell>
          <cell r="I25">
            <v>0</v>
          </cell>
          <cell r="J25">
            <v>0</v>
          </cell>
        </row>
        <row r="26">
          <cell r="E26">
            <v>8201</v>
          </cell>
          <cell r="F26">
            <v>10</v>
          </cell>
          <cell r="I26">
            <v>0</v>
          </cell>
          <cell r="J26">
            <v>0</v>
          </cell>
        </row>
      </sheetData>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Свод"/>
      <sheetName val="041"/>
      <sheetName val="062"/>
      <sheetName val="033"/>
      <sheetName val="030"/>
      <sheetName val="037"/>
      <sheetName val="038"/>
      <sheetName val="050"/>
      <sheetName val="168"/>
      <sheetName val="051"/>
      <sheetName val="Лист22"/>
      <sheetName val="Лист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4">
          <cell r="E4">
            <v>140</v>
          </cell>
          <cell r="S4">
            <v>47</v>
          </cell>
          <cell r="T4">
            <v>48.484848484848484</v>
          </cell>
          <cell r="U4">
            <v>2</v>
          </cell>
        </row>
        <row r="5">
          <cell r="T5">
            <v>16</v>
          </cell>
        </row>
        <row r="6">
          <cell r="V6">
            <v>33</v>
          </cell>
        </row>
        <row r="9">
          <cell r="S9">
            <v>3</v>
          </cell>
          <cell r="T9">
            <v>1</v>
          </cell>
          <cell r="V9">
            <v>1</v>
          </cell>
        </row>
        <row r="12">
          <cell r="S12">
            <v>0</v>
          </cell>
          <cell r="T12">
            <v>0</v>
          </cell>
          <cell r="V12">
            <v>1</v>
          </cell>
        </row>
        <row r="15">
          <cell r="S15">
            <v>2</v>
          </cell>
          <cell r="T15">
            <v>1</v>
          </cell>
          <cell r="V15">
            <v>1</v>
          </cell>
        </row>
        <row r="18">
          <cell r="S18">
            <v>2</v>
          </cell>
          <cell r="T18">
            <v>1</v>
          </cell>
          <cell r="V18">
            <v>1</v>
          </cell>
        </row>
        <row r="21">
          <cell r="S21">
            <v>0</v>
          </cell>
          <cell r="T21">
            <v>0</v>
          </cell>
          <cell r="V21">
            <v>1</v>
          </cell>
        </row>
        <row r="24">
          <cell r="S24">
            <v>0</v>
          </cell>
          <cell r="T24">
            <v>0</v>
          </cell>
          <cell r="V24">
            <v>1</v>
          </cell>
        </row>
        <row r="27">
          <cell r="S27">
            <v>0</v>
          </cell>
          <cell r="T27">
            <v>0</v>
          </cell>
          <cell r="V27">
            <v>1</v>
          </cell>
        </row>
        <row r="30">
          <cell r="S30">
            <v>0</v>
          </cell>
          <cell r="T30">
            <v>0</v>
          </cell>
          <cell r="V30">
            <v>1</v>
          </cell>
        </row>
        <row r="34">
          <cell r="S34">
            <v>1</v>
          </cell>
          <cell r="T34">
            <v>1</v>
          </cell>
          <cell r="V34">
            <v>1</v>
          </cell>
        </row>
        <row r="37">
          <cell r="S37">
            <v>0</v>
          </cell>
          <cell r="T37">
            <v>0</v>
          </cell>
          <cell r="V37">
            <v>1</v>
          </cell>
        </row>
        <row r="40">
          <cell r="S40">
            <v>0.5</v>
          </cell>
          <cell r="T40">
            <v>1</v>
          </cell>
          <cell r="V40">
            <v>1</v>
          </cell>
        </row>
        <row r="43">
          <cell r="S43">
            <v>0.5</v>
          </cell>
          <cell r="T43">
            <v>1</v>
          </cell>
          <cell r="V43">
            <v>1</v>
          </cell>
        </row>
        <row r="46">
          <cell r="S46">
            <v>1</v>
          </cell>
          <cell r="T46">
            <v>1</v>
          </cell>
          <cell r="V46">
            <v>1</v>
          </cell>
        </row>
        <row r="49">
          <cell r="S49">
            <v>0</v>
          </cell>
          <cell r="T49">
            <v>0</v>
          </cell>
          <cell r="V49">
            <v>1</v>
          </cell>
        </row>
        <row r="52">
          <cell r="S52">
            <v>0</v>
          </cell>
          <cell r="T52">
            <v>0</v>
          </cell>
          <cell r="V52">
            <v>1</v>
          </cell>
        </row>
        <row r="55">
          <cell r="S55">
            <v>3</v>
          </cell>
          <cell r="T55">
            <v>1</v>
          </cell>
          <cell r="V55">
            <v>1</v>
          </cell>
        </row>
        <row r="60">
          <cell r="S60">
            <v>0</v>
          </cell>
          <cell r="T60">
            <v>0</v>
          </cell>
          <cell r="V60">
            <v>1</v>
          </cell>
        </row>
        <row r="63">
          <cell r="S63">
            <v>3</v>
          </cell>
          <cell r="T63">
            <v>1</v>
          </cell>
          <cell r="V63">
            <v>1</v>
          </cell>
        </row>
        <row r="66">
          <cell r="S66">
            <v>0</v>
          </cell>
          <cell r="T66">
            <v>0</v>
          </cell>
          <cell r="V66">
            <v>1</v>
          </cell>
        </row>
        <row r="69">
          <cell r="S69">
            <v>6</v>
          </cell>
          <cell r="T69">
            <v>1</v>
          </cell>
          <cell r="V69">
            <v>1</v>
          </cell>
        </row>
        <row r="72">
          <cell r="S72">
            <v>6</v>
          </cell>
          <cell r="T72">
            <v>1</v>
          </cell>
          <cell r="V72">
            <v>1</v>
          </cell>
        </row>
        <row r="75">
          <cell r="S75">
            <v>6</v>
          </cell>
          <cell r="T75">
            <v>1</v>
          </cell>
          <cell r="V75">
            <v>1</v>
          </cell>
        </row>
        <row r="80">
          <cell r="S80">
            <v>5</v>
          </cell>
          <cell r="T80">
            <v>1</v>
          </cell>
          <cell r="V80">
            <v>1</v>
          </cell>
        </row>
        <row r="83">
          <cell r="S83">
            <v>0</v>
          </cell>
          <cell r="T83">
            <v>0</v>
          </cell>
          <cell r="V83">
            <v>1</v>
          </cell>
        </row>
        <row r="86">
          <cell r="S86">
            <v>0</v>
          </cell>
          <cell r="T86">
            <v>0</v>
          </cell>
          <cell r="V86">
            <v>1</v>
          </cell>
        </row>
        <row r="89">
          <cell r="S89">
            <v>0</v>
          </cell>
          <cell r="T89">
            <v>0</v>
          </cell>
          <cell r="V89">
            <v>1</v>
          </cell>
        </row>
        <row r="93">
          <cell r="S93">
            <v>-2</v>
          </cell>
          <cell r="T93">
            <v>0</v>
          </cell>
          <cell r="V93">
            <v>1</v>
          </cell>
        </row>
        <row r="96">
          <cell r="S96">
            <v>-2</v>
          </cell>
          <cell r="T96">
            <v>0</v>
          </cell>
          <cell r="V96">
            <v>1</v>
          </cell>
        </row>
        <row r="99">
          <cell r="S99">
            <v>5</v>
          </cell>
          <cell r="T99">
            <v>1</v>
          </cell>
          <cell r="V99">
            <v>1</v>
          </cell>
        </row>
        <row r="102">
          <cell r="S102">
            <v>-4</v>
          </cell>
          <cell r="T102">
            <v>0</v>
          </cell>
          <cell r="V102">
            <v>1</v>
          </cell>
        </row>
        <row r="105">
          <cell r="S105">
            <v>3</v>
          </cell>
          <cell r="T105">
            <v>1</v>
          </cell>
          <cell r="V105">
            <v>1</v>
          </cell>
        </row>
        <row r="108">
          <cell r="S108">
            <v>8</v>
          </cell>
          <cell r="T108">
            <v>1</v>
          </cell>
          <cell r="V108">
            <v>1</v>
          </cell>
        </row>
        <row r="111">
          <cell r="S111">
            <v>0</v>
          </cell>
          <cell r="T111">
            <v>0</v>
          </cell>
          <cell r="V111">
            <v>1</v>
          </cell>
        </row>
      </sheetData>
      <sheetData sheetId="25">
        <row r="4">
          <cell r="E4">
            <v>105</v>
          </cell>
          <cell r="S4">
            <v>48</v>
          </cell>
          <cell r="T4">
            <v>51.851851851851848</v>
          </cell>
          <cell r="U4">
            <v>2</v>
          </cell>
        </row>
        <row r="5">
          <cell r="T5">
            <v>14</v>
          </cell>
        </row>
        <row r="6">
          <cell r="V6">
            <v>27</v>
          </cell>
        </row>
        <row r="9">
          <cell r="S9">
            <v>3</v>
          </cell>
          <cell r="T9">
            <v>1</v>
          </cell>
          <cell r="V9">
            <v>1</v>
          </cell>
        </row>
        <row r="12">
          <cell r="S12">
            <v>2</v>
          </cell>
          <cell r="T12">
            <v>1</v>
          </cell>
          <cell r="V12">
            <v>1</v>
          </cell>
        </row>
        <row r="15">
          <cell r="S15">
            <v>2</v>
          </cell>
          <cell r="T15">
            <v>1</v>
          </cell>
          <cell r="V15">
            <v>1</v>
          </cell>
        </row>
        <row r="18">
          <cell r="S18">
            <v>2</v>
          </cell>
          <cell r="T18">
            <v>1</v>
          </cell>
          <cell r="V18">
            <v>1</v>
          </cell>
        </row>
        <row r="21">
          <cell r="S21">
            <v>0</v>
          </cell>
          <cell r="T21">
            <v>0</v>
          </cell>
          <cell r="V21">
            <v>1</v>
          </cell>
        </row>
        <row r="24">
          <cell r="S24">
            <v>2</v>
          </cell>
          <cell r="T24">
            <v>1</v>
          </cell>
          <cell r="V24">
            <v>1</v>
          </cell>
        </row>
        <row r="27">
          <cell r="S27">
            <v>3</v>
          </cell>
          <cell r="T27">
            <v>1</v>
          </cell>
          <cell r="V27">
            <v>1</v>
          </cell>
        </row>
        <row r="30">
          <cell r="S30">
            <v>3</v>
          </cell>
          <cell r="T30">
            <v>1</v>
          </cell>
          <cell r="V30">
            <v>1</v>
          </cell>
        </row>
        <row r="34">
          <cell r="S34">
            <v>0</v>
          </cell>
          <cell r="T34">
            <v>0</v>
          </cell>
          <cell r="V34">
            <v>1</v>
          </cell>
        </row>
        <row r="37">
          <cell r="S37">
            <v>0</v>
          </cell>
          <cell r="T37">
            <v>0</v>
          </cell>
          <cell r="V37">
            <v>1</v>
          </cell>
        </row>
        <row r="40">
          <cell r="S40">
            <v>0</v>
          </cell>
          <cell r="T40">
            <v>0</v>
          </cell>
          <cell r="V40">
            <v>1</v>
          </cell>
        </row>
        <row r="43">
          <cell r="S43">
            <v>0</v>
          </cell>
          <cell r="T43">
            <v>0</v>
          </cell>
          <cell r="V43">
            <v>1</v>
          </cell>
        </row>
        <row r="46">
          <cell r="S46">
            <v>0</v>
          </cell>
          <cell r="T46">
            <v>0</v>
          </cell>
          <cell r="V46">
            <v>1</v>
          </cell>
        </row>
        <row r="49">
          <cell r="S49">
            <v>0</v>
          </cell>
          <cell r="T49">
            <v>0</v>
          </cell>
          <cell r="V49">
            <v>1</v>
          </cell>
        </row>
        <row r="52">
          <cell r="S52">
            <v>0</v>
          </cell>
          <cell r="T52">
            <v>0</v>
          </cell>
          <cell r="V52">
            <v>1</v>
          </cell>
        </row>
        <row r="55">
          <cell r="S55">
            <v>1.5</v>
          </cell>
          <cell r="T55">
            <v>1</v>
          </cell>
          <cell r="V55">
            <v>1</v>
          </cell>
        </row>
        <row r="60">
          <cell r="S60">
            <v>0</v>
          </cell>
          <cell r="T60">
            <v>0</v>
          </cell>
          <cell r="V60">
            <v>0</v>
          </cell>
        </row>
        <row r="63">
          <cell r="S63">
            <v>0</v>
          </cell>
          <cell r="T63">
            <v>0</v>
          </cell>
          <cell r="V63">
            <v>0</v>
          </cell>
        </row>
        <row r="66">
          <cell r="S66">
            <v>0</v>
          </cell>
          <cell r="T66">
            <v>0</v>
          </cell>
          <cell r="V66">
            <v>0</v>
          </cell>
        </row>
        <row r="69">
          <cell r="S69">
            <v>0</v>
          </cell>
          <cell r="T69">
            <v>0</v>
          </cell>
          <cell r="V69">
            <v>0</v>
          </cell>
        </row>
        <row r="72">
          <cell r="S72">
            <v>0</v>
          </cell>
          <cell r="T72">
            <v>0</v>
          </cell>
          <cell r="V72">
            <v>0</v>
          </cell>
        </row>
        <row r="75">
          <cell r="S75">
            <v>0</v>
          </cell>
          <cell r="T75">
            <v>0</v>
          </cell>
          <cell r="V75">
            <v>0</v>
          </cell>
        </row>
        <row r="80">
          <cell r="S80">
            <v>0</v>
          </cell>
          <cell r="T80">
            <v>0</v>
          </cell>
          <cell r="V80">
            <v>1</v>
          </cell>
        </row>
        <row r="83">
          <cell r="S83">
            <v>0</v>
          </cell>
          <cell r="T83">
            <v>0</v>
          </cell>
          <cell r="V83">
            <v>1</v>
          </cell>
        </row>
        <row r="86">
          <cell r="S86">
            <v>0</v>
          </cell>
          <cell r="T86">
            <v>0</v>
          </cell>
          <cell r="V86">
            <v>1</v>
          </cell>
        </row>
        <row r="89">
          <cell r="S89">
            <v>4.5</v>
          </cell>
          <cell r="T89">
            <v>1</v>
          </cell>
          <cell r="V89">
            <v>1</v>
          </cell>
        </row>
        <row r="93">
          <cell r="S93">
            <v>4</v>
          </cell>
          <cell r="T93">
            <v>1</v>
          </cell>
          <cell r="V93">
            <v>1</v>
          </cell>
        </row>
        <row r="96">
          <cell r="S96">
            <v>-3</v>
          </cell>
          <cell r="T96">
            <v>0</v>
          </cell>
          <cell r="V96">
            <v>1</v>
          </cell>
        </row>
        <row r="99">
          <cell r="S99">
            <v>5</v>
          </cell>
          <cell r="T99">
            <v>1</v>
          </cell>
          <cell r="V99">
            <v>1</v>
          </cell>
        </row>
        <row r="102">
          <cell r="S102">
            <v>8</v>
          </cell>
          <cell r="T102">
            <v>1</v>
          </cell>
          <cell r="V102">
            <v>1</v>
          </cell>
        </row>
        <row r="105">
          <cell r="S105">
            <v>3</v>
          </cell>
          <cell r="T105">
            <v>1</v>
          </cell>
          <cell r="V105">
            <v>1</v>
          </cell>
        </row>
        <row r="108">
          <cell r="S108">
            <v>8</v>
          </cell>
          <cell r="T108">
            <v>1</v>
          </cell>
          <cell r="V108">
            <v>1</v>
          </cell>
        </row>
        <row r="111">
          <cell r="S111">
            <v>0</v>
          </cell>
          <cell r="T111">
            <v>0</v>
          </cell>
          <cell r="V111">
            <v>1</v>
          </cell>
        </row>
      </sheetData>
      <sheetData sheetId="26">
        <row r="4">
          <cell r="E4">
            <v>66</v>
          </cell>
          <cell r="S4">
            <v>46</v>
          </cell>
          <cell r="T4">
            <v>75</v>
          </cell>
          <cell r="U4">
            <v>3</v>
          </cell>
        </row>
        <row r="5">
          <cell r="T5">
            <v>9</v>
          </cell>
        </row>
        <row r="6">
          <cell r="V6">
            <v>12</v>
          </cell>
        </row>
        <row r="9">
          <cell r="S9">
            <v>0</v>
          </cell>
          <cell r="T9">
            <v>0</v>
          </cell>
          <cell r="V9">
            <v>0</v>
          </cell>
        </row>
        <row r="12">
          <cell r="S12">
            <v>0</v>
          </cell>
          <cell r="T12">
            <v>0</v>
          </cell>
          <cell r="V12">
            <v>0</v>
          </cell>
        </row>
        <row r="15">
          <cell r="S15">
            <v>0</v>
          </cell>
          <cell r="T15">
            <v>0</v>
          </cell>
          <cell r="V15">
            <v>0</v>
          </cell>
        </row>
        <row r="18">
          <cell r="S18">
            <v>0</v>
          </cell>
          <cell r="T18">
            <v>0</v>
          </cell>
          <cell r="V18">
            <v>0</v>
          </cell>
        </row>
        <row r="21">
          <cell r="S21">
            <v>0</v>
          </cell>
          <cell r="T21">
            <v>0</v>
          </cell>
          <cell r="V21">
            <v>0</v>
          </cell>
        </row>
        <row r="24">
          <cell r="S24">
            <v>0</v>
          </cell>
          <cell r="T24">
            <v>0</v>
          </cell>
          <cell r="V24">
            <v>0</v>
          </cell>
        </row>
        <row r="27">
          <cell r="S27">
            <v>0</v>
          </cell>
          <cell r="T27">
            <v>0</v>
          </cell>
          <cell r="V27">
            <v>0</v>
          </cell>
        </row>
        <row r="30">
          <cell r="S30">
            <v>0</v>
          </cell>
          <cell r="T30">
            <v>0</v>
          </cell>
          <cell r="V30">
            <v>0</v>
          </cell>
        </row>
        <row r="34">
          <cell r="S34">
            <v>0</v>
          </cell>
          <cell r="T34">
            <v>0</v>
          </cell>
          <cell r="V34">
            <v>0</v>
          </cell>
        </row>
        <row r="37">
          <cell r="S37">
            <v>0</v>
          </cell>
          <cell r="T37">
            <v>0</v>
          </cell>
          <cell r="V37">
            <v>0</v>
          </cell>
        </row>
        <row r="40">
          <cell r="S40">
            <v>0</v>
          </cell>
          <cell r="T40">
            <v>0</v>
          </cell>
          <cell r="V40">
            <v>0</v>
          </cell>
        </row>
        <row r="43">
          <cell r="S43">
            <v>0</v>
          </cell>
          <cell r="T43">
            <v>0</v>
          </cell>
          <cell r="V43">
            <v>0</v>
          </cell>
        </row>
        <row r="46">
          <cell r="S46">
            <v>0</v>
          </cell>
          <cell r="T46">
            <v>0</v>
          </cell>
          <cell r="V46">
            <v>0</v>
          </cell>
        </row>
        <row r="49">
          <cell r="S49">
            <v>0</v>
          </cell>
          <cell r="T49">
            <v>0</v>
          </cell>
          <cell r="V49">
            <v>0</v>
          </cell>
        </row>
        <row r="52">
          <cell r="S52">
            <v>0</v>
          </cell>
          <cell r="T52">
            <v>0</v>
          </cell>
          <cell r="V52">
            <v>0</v>
          </cell>
        </row>
        <row r="55">
          <cell r="S55">
            <v>0</v>
          </cell>
          <cell r="T55">
            <v>0</v>
          </cell>
          <cell r="V55">
            <v>0</v>
          </cell>
        </row>
        <row r="60">
          <cell r="S60">
            <v>5</v>
          </cell>
          <cell r="T60">
            <v>1</v>
          </cell>
          <cell r="V60">
            <v>1</v>
          </cell>
        </row>
        <row r="63">
          <cell r="S63">
            <v>0</v>
          </cell>
          <cell r="T63">
            <v>0</v>
          </cell>
          <cell r="V63">
            <v>1</v>
          </cell>
        </row>
        <row r="66">
          <cell r="S66">
            <v>6</v>
          </cell>
          <cell r="T66">
            <v>1</v>
          </cell>
          <cell r="V66">
            <v>1</v>
          </cell>
        </row>
        <row r="69">
          <cell r="S69">
            <v>6</v>
          </cell>
          <cell r="T69">
            <v>1</v>
          </cell>
          <cell r="V69">
            <v>1</v>
          </cell>
        </row>
        <row r="72">
          <cell r="S72">
            <v>3</v>
          </cell>
          <cell r="T72">
            <v>1</v>
          </cell>
          <cell r="V72">
            <v>1</v>
          </cell>
        </row>
        <row r="75">
          <cell r="S75">
            <v>0</v>
          </cell>
          <cell r="T75">
            <v>0</v>
          </cell>
          <cell r="V75">
            <v>1</v>
          </cell>
        </row>
        <row r="80">
          <cell r="S80">
            <v>0</v>
          </cell>
          <cell r="T80">
            <v>0</v>
          </cell>
          <cell r="V80">
            <v>0</v>
          </cell>
        </row>
        <row r="83">
          <cell r="S83">
            <v>0</v>
          </cell>
          <cell r="T83">
            <v>0</v>
          </cell>
          <cell r="V83">
            <v>0</v>
          </cell>
        </row>
        <row r="86">
          <cell r="S86">
            <v>0</v>
          </cell>
          <cell r="T86">
            <v>0</v>
          </cell>
          <cell r="V86">
            <v>0</v>
          </cell>
        </row>
        <row r="89">
          <cell r="S89">
            <v>0</v>
          </cell>
          <cell r="T89">
            <v>0</v>
          </cell>
          <cell r="V89">
            <v>0</v>
          </cell>
        </row>
        <row r="93">
          <cell r="S93">
            <v>4</v>
          </cell>
          <cell r="T93">
            <v>1</v>
          </cell>
          <cell r="V93">
            <v>1</v>
          </cell>
        </row>
        <row r="96">
          <cell r="S96">
            <v>-2</v>
          </cell>
          <cell r="T96">
            <v>0</v>
          </cell>
          <cell r="V96">
            <v>1</v>
          </cell>
        </row>
        <row r="99">
          <cell r="S99">
            <v>5</v>
          </cell>
          <cell r="T99">
            <v>1</v>
          </cell>
          <cell r="V99">
            <v>1</v>
          </cell>
        </row>
        <row r="102">
          <cell r="S102">
            <v>8</v>
          </cell>
          <cell r="T102">
            <v>1</v>
          </cell>
          <cell r="V102">
            <v>1</v>
          </cell>
        </row>
        <row r="105">
          <cell r="S105">
            <v>3</v>
          </cell>
          <cell r="T105">
            <v>1</v>
          </cell>
          <cell r="V105">
            <v>1</v>
          </cell>
        </row>
        <row r="108">
          <cell r="S108">
            <v>8</v>
          </cell>
          <cell r="T108">
            <v>1</v>
          </cell>
          <cell r="V108">
            <v>1</v>
          </cell>
        </row>
        <row r="111">
          <cell r="S111">
            <v>0</v>
          </cell>
          <cell r="T111">
            <v>0</v>
          </cell>
          <cell r="V111">
            <v>0</v>
          </cell>
        </row>
      </sheetData>
      <sheetData sheetId="27">
        <row r="4">
          <cell r="E4">
            <v>140</v>
          </cell>
          <cell r="S4">
            <v>68</v>
          </cell>
          <cell r="T4">
            <v>48.484848484848484</v>
          </cell>
          <cell r="U4">
            <v>2</v>
          </cell>
        </row>
        <row r="5">
          <cell r="T5">
            <v>16</v>
          </cell>
        </row>
        <row r="6">
          <cell r="V6">
            <v>33</v>
          </cell>
        </row>
        <row r="9">
          <cell r="S9">
            <v>3</v>
          </cell>
          <cell r="T9">
            <v>1</v>
          </cell>
          <cell r="V9">
            <v>1</v>
          </cell>
        </row>
        <row r="12">
          <cell r="S12">
            <v>0</v>
          </cell>
          <cell r="T12">
            <v>0</v>
          </cell>
          <cell r="V12">
            <v>1</v>
          </cell>
        </row>
        <row r="15">
          <cell r="S15">
            <v>0</v>
          </cell>
          <cell r="T15">
            <v>0</v>
          </cell>
          <cell r="V15">
            <v>1</v>
          </cell>
        </row>
        <row r="18">
          <cell r="S18">
            <v>0</v>
          </cell>
          <cell r="T18">
            <v>0</v>
          </cell>
          <cell r="V18">
            <v>1</v>
          </cell>
        </row>
        <row r="21">
          <cell r="S21">
            <v>0</v>
          </cell>
          <cell r="T21">
            <v>0</v>
          </cell>
          <cell r="V21">
            <v>1</v>
          </cell>
        </row>
        <row r="24">
          <cell r="S24">
            <v>0</v>
          </cell>
          <cell r="T24">
            <v>0</v>
          </cell>
          <cell r="V24">
            <v>1</v>
          </cell>
        </row>
        <row r="27">
          <cell r="S27">
            <v>0</v>
          </cell>
          <cell r="T27">
            <v>0</v>
          </cell>
          <cell r="V27">
            <v>1</v>
          </cell>
        </row>
        <row r="30">
          <cell r="S30">
            <v>0</v>
          </cell>
          <cell r="T30">
            <v>0</v>
          </cell>
          <cell r="V30">
            <v>1</v>
          </cell>
        </row>
        <row r="34">
          <cell r="S34">
            <v>1</v>
          </cell>
          <cell r="T34">
            <v>1</v>
          </cell>
          <cell r="V34">
            <v>1</v>
          </cell>
        </row>
        <row r="37">
          <cell r="S37">
            <v>1</v>
          </cell>
          <cell r="T37">
            <v>1</v>
          </cell>
          <cell r="V37">
            <v>1</v>
          </cell>
        </row>
        <row r="40">
          <cell r="S40">
            <v>0</v>
          </cell>
          <cell r="T40">
            <v>0</v>
          </cell>
          <cell r="V40">
            <v>1</v>
          </cell>
        </row>
        <row r="43">
          <cell r="S43">
            <v>0</v>
          </cell>
          <cell r="T43">
            <v>0</v>
          </cell>
          <cell r="V43">
            <v>1</v>
          </cell>
        </row>
        <row r="46">
          <cell r="S46">
            <v>0</v>
          </cell>
          <cell r="T46">
            <v>0</v>
          </cell>
          <cell r="V46">
            <v>1</v>
          </cell>
        </row>
        <row r="49">
          <cell r="S49">
            <v>1</v>
          </cell>
          <cell r="T49">
            <v>1</v>
          </cell>
          <cell r="V49">
            <v>1</v>
          </cell>
        </row>
        <row r="52">
          <cell r="S52">
            <v>2</v>
          </cell>
          <cell r="T52">
            <v>1</v>
          </cell>
          <cell r="V52">
            <v>1</v>
          </cell>
        </row>
        <row r="55">
          <cell r="S55">
            <v>3</v>
          </cell>
          <cell r="T55">
            <v>1</v>
          </cell>
          <cell r="V55">
            <v>1</v>
          </cell>
        </row>
        <row r="60">
          <cell r="S60">
            <v>0</v>
          </cell>
          <cell r="T60">
            <v>0</v>
          </cell>
          <cell r="V60">
            <v>1</v>
          </cell>
        </row>
        <row r="63">
          <cell r="S63">
            <v>0</v>
          </cell>
          <cell r="T63">
            <v>0</v>
          </cell>
          <cell r="V63">
            <v>1</v>
          </cell>
        </row>
        <row r="66">
          <cell r="S66">
            <v>0</v>
          </cell>
          <cell r="T66">
            <v>0</v>
          </cell>
          <cell r="V66">
            <v>1</v>
          </cell>
        </row>
        <row r="69">
          <cell r="S69">
            <v>6</v>
          </cell>
          <cell r="T69">
            <v>1</v>
          </cell>
          <cell r="V69">
            <v>1</v>
          </cell>
        </row>
        <row r="72">
          <cell r="S72">
            <v>6</v>
          </cell>
          <cell r="T72">
            <v>1</v>
          </cell>
          <cell r="V72">
            <v>1</v>
          </cell>
        </row>
        <row r="75">
          <cell r="S75">
            <v>6</v>
          </cell>
          <cell r="T75">
            <v>1</v>
          </cell>
          <cell r="V75">
            <v>1</v>
          </cell>
        </row>
        <row r="80">
          <cell r="S80">
            <v>5</v>
          </cell>
          <cell r="T80">
            <v>1</v>
          </cell>
          <cell r="V80">
            <v>1</v>
          </cell>
        </row>
        <row r="83">
          <cell r="S83">
            <v>0</v>
          </cell>
          <cell r="T83">
            <v>0</v>
          </cell>
          <cell r="V83">
            <v>1</v>
          </cell>
        </row>
        <row r="86">
          <cell r="S86">
            <v>0</v>
          </cell>
          <cell r="T86">
            <v>0</v>
          </cell>
          <cell r="V86">
            <v>1</v>
          </cell>
        </row>
        <row r="89">
          <cell r="S89">
            <v>9</v>
          </cell>
          <cell r="T89">
            <v>1</v>
          </cell>
          <cell r="V89">
            <v>1</v>
          </cell>
        </row>
        <row r="93">
          <cell r="S93">
            <v>4</v>
          </cell>
          <cell r="T93">
            <v>1</v>
          </cell>
          <cell r="V93">
            <v>1</v>
          </cell>
        </row>
        <row r="96">
          <cell r="S96">
            <v>-3</v>
          </cell>
          <cell r="T96">
            <v>0</v>
          </cell>
          <cell r="V96">
            <v>1</v>
          </cell>
        </row>
        <row r="99">
          <cell r="S99">
            <v>5</v>
          </cell>
          <cell r="T99">
            <v>1</v>
          </cell>
          <cell r="V99">
            <v>1</v>
          </cell>
        </row>
        <row r="102">
          <cell r="S102">
            <v>8</v>
          </cell>
          <cell r="T102">
            <v>1</v>
          </cell>
          <cell r="V102">
            <v>1</v>
          </cell>
        </row>
        <row r="105">
          <cell r="S105">
            <v>3</v>
          </cell>
          <cell r="T105">
            <v>1</v>
          </cell>
          <cell r="V105">
            <v>1</v>
          </cell>
        </row>
        <row r="108">
          <cell r="S108">
            <v>8</v>
          </cell>
          <cell r="T108">
            <v>1</v>
          </cell>
          <cell r="V108">
            <v>1</v>
          </cell>
        </row>
        <row r="111">
          <cell r="S111">
            <v>0</v>
          </cell>
          <cell r="T111">
            <v>0</v>
          </cell>
          <cell r="V111">
            <v>1</v>
          </cell>
        </row>
      </sheetData>
      <sheetData sheetId="28">
        <row r="4">
          <cell r="E4">
            <v>140</v>
          </cell>
          <cell r="S4">
            <v>76.5</v>
          </cell>
          <cell r="T4">
            <v>54.54545454545454</v>
          </cell>
          <cell r="U4">
            <v>2</v>
          </cell>
        </row>
        <row r="5">
          <cell r="T5">
            <v>18</v>
          </cell>
        </row>
        <row r="6">
          <cell r="V6">
            <v>33</v>
          </cell>
        </row>
        <row r="9">
          <cell r="S9">
            <v>3</v>
          </cell>
          <cell r="T9">
            <v>1</v>
          </cell>
          <cell r="V9">
            <v>1</v>
          </cell>
        </row>
        <row r="12">
          <cell r="S12">
            <v>0</v>
          </cell>
          <cell r="T12">
            <v>0</v>
          </cell>
          <cell r="V12">
            <v>1</v>
          </cell>
        </row>
        <row r="15">
          <cell r="S15">
            <v>0</v>
          </cell>
          <cell r="T15">
            <v>0</v>
          </cell>
          <cell r="V15">
            <v>1</v>
          </cell>
        </row>
        <row r="18">
          <cell r="S18">
            <v>0</v>
          </cell>
          <cell r="T18">
            <v>0</v>
          </cell>
          <cell r="V18">
            <v>1</v>
          </cell>
        </row>
        <row r="21">
          <cell r="S21">
            <v>0</v>
          </cell>
          <cell r="T21">
            <v>0</v>
          </cell>
          <cell r="V21">
            <v>1</v>
          </cell>
        </row>
        <row r="24">
          <cell r="S24">
            <v>0</v>
          </cell>
          <cell r="T24">
            <v>0</v>
          </cell>
          <cell r="V24">
            <v>1</v>
          </cell>
        </row>
        <row r="27">
          <cell r="S27">
            <v>0</v>
          </cell>
          <cell r="T27">
            <v>0</v>
          </cell>
          <cell r="V27">
            <v>1</v>
          </cell>
        </row>
        <row r="30">
          <cell r="S30">
            <v>0</v>
          </cell>
          <cell r="T30">
            <v>0</v>
          </cell>
          <cell r="V30">
            <v>1</v>
          </cell>
        </row>
        <row r="34">
          <cell r="S34">
            <v>1</v>
          </cell>
          <cell r="T34">
            <v>1</v>
          </cell>
          <cell r="V34">
            <v>1</v>
          </cell>
        </row>
        <row r="37">
          <cell r="S37">
            <v>2</v>
          </cell>
          <cell r="T37">
            <v>1</v>
          </cell>
          <cell r="V37">
            <v>1</v>
          </cell>
        </row>
        <row r="40">
          <cell r="S40">
            <v>0.5</v>
          </cell>
          <cell r="T40">
            <v>1</v>
          </cell>
          <cell r="V40">
            <v>1</v>
          </cell>
        </row>
        <row r="43">
          <cell r="S43">
            <v>0</v>
          </cell>
          <cell r="T43">
            <v>0</v>
          </cell>
          <cell r="V43">
            <v>1</v>
          </cell>
        </row>
        <row r="46">
          <cell r="S46">
            <v>0</v>
          </cell>
          <cell r="T46">
            <v>0</v>
          </cell>
          <cell r="V46">
            <v>1</v>
          </cell>
        </row>
        <row r="49">
          <cell r="S49">
            <v>1</v>
          </cell>
          <cell r="T49">
            <v>1</v>
          </cell>
          <cell r="V49">
            <v>1</v>
          </cell>
        </row>
        <row r="52">
          <cell r="S52">
            <v>2</v>
          </cell>
          <cell r="T52">
            <v>1</v>
          </cell>
          <cell r="V52">
            <v>1</v>
          </cell>
        </row>
        <row r="55">
          <cell r="S55">
            <v>3</v>
          </cell>
          <cell r="T55">
            <v>1</v>
          </cell>
          <cell r="V55">
            <v>1</v>
          </cell>
        </row>
        <row r="60">
          <cell r="S60">
            <v>5</v>
          </cell>
          <cell r="T60">
            <v>1</v>
          </cell>
          <cell r="V60">
            <v>1</v>
          </cell>
        </row>
        <row r="63">
          <cell r="S63">
            <v>6</v>
          </cell>
          <cell r="T63">
            <v>1</v>
          </cell>
          <cell r="V63">
            <v>1</v>
          </cell>
        </row>
        <row r="66">
          <cell r="S66">
            <v>0</v>
          </cell>
          <cell r="T66">
            <v>0</v>
          </cell>
          <cell r="V66">
            <v>1</v>
          </cell>
        </row>
        <row r="69">
          <cell r="S69">
            <v>6</v>
          </cell>
          <cell r="T69">
            <v>1</v>
          </cell>
          <cell r="V69">
            <v>1</v>
          </cell>
        </row>
        <row r="72">
          <cell r="S72">
            <v>6</v>
          </cell>
          <cell r="T72">
            <v>1</v>
          </cell>
          <cell r="V72">
            <v>1</v>
          </cell>
        </row>
        <row r="75">
          <cell r="S75">
            <v>6</v>
          </cell>
          <cell r="T75">
            <v>1</v>
          </cell>
          <cell r="V75">
            <v>1</v>
          </cell>
        </row>
        <row r="80">
          <cell r="S80">
            <v>0</v>
          </cell>
          <cell r="T80">
            <v>0</v>
          </cell>
          <cell r="V80">
            <v>1</v>
          </cell>
        </row>
        <row r="83">
          <cell r="S83">
            <v>0</v>
          </cell>
          <cell r="T83">
            <v>0</v>
          </cell>
          <cell r="V83">
            <v>1</v>
          </cell>
        </row>
        <row r="86">
          <cell r="S86">
            <v>0</v>
          </cell>
          <cell r="T86">
            <v>0</v>
          </cell>
          <cell r="V86">
            <v>1</v>
          </cell>
        </row>
        <row r="89">
          <cell r="S89">
            <v>9</v>
          </cell>
          <cell r="T89">
            <v>1</v>
          </cell>
          <cell r="V89">
            <v>1</v>
          </cell>
        </row>
        <row r="93">
          <cell r="S93">
            <v>4</v>
          </cell>
          <cell r="T93">
            <v>1</v>
          </cell>
          <cell r="V93">
            <v>1</v>
          </cell>
        </row>
        <row r="96">
          <cell r="S96">
            <v>-2</v>
          </cell>
          <cell r="T96">
            <v>0</v>
          </cell>
          <cell r="V96">
            <v>1</v>
          </cell>
        </row>
        <row r="99">
          <cell r="S99">
            <v>5</v>
          </cell>
          <cell r="T99">
            <v>1</v>
          </cell>
          <cell r="V99">
            <v>1</v>
          </cell>
        </row>
        <row r="102">
          <cell r="S102">
            <v>8</v>
          </cell>
          <cell r="T102">
            <v>1</v>
          </cell>
          <cell r="V102">
            <v>1</v>
          </cell>
        </row>
        <row r="105">
          <cell r="S105">
            <v>3</v>
          </cell>
          <cell r="T105">
            <v>1</v>
          </cell>
          <cell r="V105">
            <v>1</v>
          </cell>
        </row>
        <row r="108">
          <cell r="S108">
            <v>8</v>
          </cell>
          <cell r="T108">
            <v>1</v>
          </cell>
          <cell r="V108">
            <v>1</v>
          </cell>
        </row>
        <row r="111">
          <cell r="S111">
            <v>0</v>
          </cell>
          <cell r="T111">
            <v>0</v>
          </cell>
          <cell r="V111">
            <v>1</v>
          </cell>
        </row>
      </sheetData>
      <sheetData sheetId="29">
        <row r="4">
          <cell r="E4">
            <v>140</v>
          </cell>
          <cell r="S4">
            <v>65.5</v>
          </cell>
          <cell r="T4">
            <v>57.575757575757578</v>
          </cell>
          <cell r="U4">
            <v>2</v>
          </cell>
        </row>
        <row r="5">
          <cell r="T5">
            <v>19</v>
          </cell>
        </row>
        <row r="6">
          <cell r="V6">
            <v>33</v>
          </cell>
        </row>
        <row r="9">
          <cell r="S9">
            <v>3</v>
          </cell>
          <cell r="T9">
            <v>1</v>
          </cell>
          <cell r="V9">
            <v>1</v>
          </cell>
        </row>
        <row r="12">
          <cell r="S12">
            <v>0</v>
          </cell>
          <cell r="T12">
            <v>0</v>
          </cell>
          <cell r="V12">
            <v>1</v>
          </cell>
        </row>
        <row r="15">
          <cell r="S15">
            <v>2</v>
          </cell>
          <cell r="T15">
            <v>1</v>
          </cell>
          <cell r="V15">
            <v>1</v>
          </cell>
        </row>
        <row r="18">
          <cell r="S18">
            <v>0</v>
          </cell>
          <cell r="T18">
            <v>0</v>
          </cell>
          <cell r="V18">
            <v>1</v>
          </cell>
        </row>
        <row r="21">
          <cell r="S21">
            <v>0</v>
          </cell>
          <cell r="T21">
            <v>0</v>
          </cell>
          <cell r="V21">
            <v>1</v>
          </cell>
        </row>
        <row r="24">
          <cell r="S24">
            <v>0</v>
          </cell>
          <cell r="T24">
            <v>0</v>
          </cell>
          <cell r="V24">
            <v>1</v>
          </cell>
        </row>
        <row r="27">
          <cell r="S27">
            <v>0</v>
          </cell>
          <cell r="T27">
            <v>0</v>
          </cell>
          <cell r="V27">
            <v>1</v>
          </cell>
        </row>
        <row r="30">
          <cell r="S30">
            <v>0</v>
          </cell>
          <cell r="T30">
            <v>0</v>
          </cell>
          <cell r="V30">
            <v>1</v>
          </cell>
        </row>
        <row r="34">
          <cell r="S34">
            <v>1</v>
          </cell>
          <cell r="T34">
            <v>1</v>
          </cell>
          <cell r="V34">
            <v>1</v>
          </cell>
        </row>
        <row r="37">
          <cell r="S37">
            <v>2</v>
          </cell>
          <cell r="T37">
            <v>1</v>
          </cell>
          <cell r="V37">
            <v>1</v>
          </cell>
        </row>
        <row r="40">
          <cell r="S40">
            <v>0.5</v>
          </cell>
          <cell r="T40">
            <v>1</v>
          </cell>
          <cell r="V40">
            <v>1</v>
          </cell>
        </row>
        <row r="43">
          <cell r="S43">
            <v>0</v>
          </cell>
          <cell r="T43">
            <v>0</v>
          </cell>
          <cell r="V43">
            <v>1</v>
          </cell>
        </row>
        <row r="46">
          <cell r="S46">
            <v>1</v>
          </cell>
          <cell r="T46">
            <v>1</v>
          </cell>
          <cell r="V46">
            <v>1</v>
          </cell>
        </row>
        <row r="49">
          <cell r="S49">
            <v>1</v>
          </cell>
          <cell r="T49">
            <v>1</v>
          </cell>
          <cell r="V49">
            <v>1</v>
          </cell>
        </row>
        <row r="52">
          <cell r="S52">
            <v>2</v>
          </cell>
          <cell r="T52">
            <v>1</v>
          </cell>
          <cell r="V52">
            <v>1</v>
          </cell>
        </row>
        <row r="55">
          <cell r="S55">
            <v>3</v>
          </cell>
          <cell r="T55">
            <v>1</v>
          </cell>
          <cell r="V55">
            <v>1</v>
          </cell>
        </row>
        <row r="60">
          <cell r="S60">
            <v>3</v>
          </cell>
          <cell r="T60">
            <v>1</v>
          </cell>
          <cell r="V60">
            <v>1</v>
          </cell>
        </row>
        <row r="63">
          <cell r="S63">
            <v>6</v>
          </cell>
          <cell r="T63">
            <v>1</v>
          </cell>
          <cell r="V63">
            <v>1</v>
          </cell>
        </row>
        <row r="66">
          <cell r="S66">
            <v>6</v>
          </cell>
          <cell r="T66">
            <v>1</v>
          </cell>
          <cell r="V66">
            <v>1</v>
          </cell>
        </row>
        <row r="69">
          <cell r="S69">
            <v>0</v>
          </cell>
          <cell r="T69">
            <v>0</v>
          </cell>
          <cell r="V69">
            <v>1</v>
          </cell>
        </row>
        <row r="72">
          <cell r="S72">
            <v>0</v>
          </cell>
          <cell r="T72">
            <v>0</v>
          </cell>
          <cell r="V72">
            <v>1</v>
          </cell>
        </row>
        <row r="75">
          <cell r="S75">
            <v>0</v>
          </cell>
          <cell r="T75">
            <v>0</v>
          </cell>
          <cell r="V75">
            <v>1</v>
          </cell>
        </row>
        <row r="80">
          <cell r="S80">
            <v>4</v>
          </cell>
          <cell r="T80">
            <v>1</v>
          </cell>
          <cell r="V80">
            <v>1</v>
          </cell>
        </row>
        <row r="83">
          <cell r="S83">
            <v>0</v>
          </cell>
          <cell r="T83">
            <v>0</v>
          </cell>
          <cell r="V83">
            <v>1</v>
          </cell>
        </row>
        <row r="86">
          <cell r="S86">
            <v>0</v>
          </cell>
          <cell r="T86">
            <v>0</v>
          </cell>
          <cell r="V86">
            <v>1</v>
          </cell>
        </row>
        <row r="89">
          <cell r="S89">
            <v>0</v>
          </cell>
          <cell r="T89">
            <v>0</v>
          </cell>
          <cell r="V89">
            <v>1</v>
          </cell>
        </row>
        <row r="93">
          <cell r="S93">
            <v>4</v>
          </cell>
          <cell r="T93">
            <v>1</v>
          </cell>
          <cell r="V93">
            <v>1</v>
          </cell>
        </row>
        <row r="96">
          <cell r="S96">
            <v>3</v>
          </cell>
          <cell r="T96">
            <v>1</v>
          </cell>
          <cell r="V96">
            <v>1</v>
          </cell>
        </row>
        <row r="99">
          <cell r="S99">
            <v>5</v>
          </cell>
          <cell r="T99">
            <v>1</v>
          </cell>
          <cell r="V99">
            <v>1</v>
          </cell>
        </row>
        <row r="102">
          <cell r="S102">
            <v>8</v>
          </cell>
          <cell r="T102">
            <v>1</v>
          </cell>
          <cell r="V102">
            <v>1</v>
          </cell>
        </row>
        <row r="105">
          <cell r="S105">
            <v>3</v>
          </cell>
          <cell r="T105">
            <v>1</v>
          </cell>
          <cell r="V105">
            <v>1</v>
          </cell>
        </row>
        <row r="108">
          <cell r="S108">
            <v>8</v>
          </cell>
          <cell r="T108">
            <v>1</v>
          </cell>
          <cell r="V108">
            <v>1</v>
          </cell>
        </row>
        <row r="111">
          <cell r="S111">
            <v>0</v>
          </cell>
          <cell r="T111">
            <v>0</v>
          </cell>
          <cell r="V111">
            <v>1</v>
          </cell>
        </row>
      </sheetData>
      <sheetData sheetId="30">
        <row r="4">
          <cell r="E4">
            <v>105</v>
          </cell>
          <cell r="S4">
            <v>53.5</v>
          </cell>
          <cell r="T4">
            <v>51.851851851851848</v>
          </cell>
          <cell r="U4">
            <v>2</v>
          </cell>
        </row>
        <row r="5">
          <cell r="T5">
            <v>14</v>
          </cell>
        </row>
        <row r="6">
          <cell r="V6">
            <v>27</v>
          </cell>
        </row>
        <row r="9">
          <cell r="S9">
            <v>3</v>
          </cell>
          <cell r="T9">
            <v>1</v>
          </cell>
          <cell r="V9">
            <v>1</v>
          </cell>
        </row>
        <row r="12">
          <cell r="S12">
            <v>2</v>
          </cell>
          <cell r="T12">
            <v>1</v>
          </cell>
          <cell r="V12">
            <v>1</v>
          </cell>
        </row>
        <row r="15">
          <cell r="S15">
            <v>0</v>
          </cell>
          <cell r="T15">
            <v>0</v>
          </cell>
          <cell r="V15">
            <v>1</v>
          </cell>
        </row>
        <row r="18">
          <cell r="S18">
            <v>0</v>
          </cell>
          <cell r="T18">
            <v>0</v>
          </cell>
          <cell r="V18">
            <v>1</v>
          </cell>
        </row>
        <row r="21">
          <cell r="S21">
            <v>0</v>
          </cell>
          <cell r="T21">
            <v>0</v>
          </cell>
          <cell r="V21">
            <v>1</v>
          </cell>
        </row>
        <row r="24">
          <cell r="S24">
            <v>0</v>
          </cell>
          <cell r="T24">
            <v>0</v>
          </cell>
          <cell r="V24">
            <v>1</v>
          </cell>
        </row>
        <row r="27">
          <cell r="S27">
            <v>0</v>
          </cell>
          <cell r="T27">
            <v>0</v>
          </cell>
          <cell r="V27">
            <v>1</v>
          </cell>
        </row>
        <row r="30">
          <cell r="S30">
            <v>0</v>
          </cell>
          <cell r="T30">
            <v>0</v>
          </cell>
          <cell r="V30">
            <v>1</v>
          </cell>
        </row>
        <row r="34">
          <cell r="S34">
            <v>0</v>
          </cell>
          <cell r="T34">
            <v>0</v>
          </cell>
          <cell r="V34">
            <v>1</v>
          </cell>
        </row>
        <row r="37">
          <cell r="S37">
            <v>1</v>
          </cell>
          <cell r="T37">
            <v>1</v>
          </cell>
          <cell r="V37">
            <v>1</v>
          </cell>
        </row>
        <row r="40">
          <cell r="S40">
            <v>0.5</v>
          </cell>
          <cell r="T40">
            <v>1</v>
          </cell>
          <cell r="V40">
            <v>1</v>
          </cell>
        </row>
        <row r="43">
          <cell r="S43">
            <v>0</v>
          </cell>
          <cell r="T43">
            <v>0</v>
          </cell>
          <cell r="V43">
            <v>1</v>
          </cell>
        </row>
        <row r="46">
          <cell r="S46">
            <v>2</v>
          </cell>
          <cell r="T46">
            <v>1</v>
          </cell>
          <cell r="V46">
            <v>1</v>
          </cell>
        </row>
        <row r="49">
          <cell r="S49">
            <v>0</v>
          </cell>
          <cell r="T49">
            <v>0</v>
          </cell>
          <cell r="V49">
            <v>1</v>
          </cell>
        </row>
        <row r="52">
          <cell r="S52">
            <v>2</v>
          </cell>
          <cell r="T52">
            <v>1</v>
          </cell>
          <cell r="V52">
            <v>1</v>
          </cell>
        </row>
        <row r="55">
          <cell r="S55">
            <v>3</v>
          </cell>
          <cell r="T55">
            <v>1</v>
          </cell>
          <cell r="V55">
            <v>1</v>
          </cell>
        </row>
        <row r="60">
          <cell r="S60">
            <v>0</v>
          </cell>
          <cell r="T60">
            <v>0</v>
          </cell>
          <cell r="V60">
            <v>0</v>
          </cell>
        </row>
        <row r="63">
          <cell r="S63">
            <v>0</v>
          </cell>
          <cell r="T63">
            <v>0</v>
          </cell>
          <cell r="V63">
            <v>0</v>
          </cell>
        </row>
        <row r="66">
          <cell r="S66">
            <v>0</v>
          </cell>
          <cell r="T66">
            <v>0</v>
          </cell>
          <cell r="V66">
            <v>0</v>
          </cell>
        </row>
        <row r="69">
          <cell r="S69">
            <v>0</v>
          </cell>
          <cell r="T69">
            <v>0</v>
          </cell>
          <cell r="V69">
            <v>0</v>
          </cell>
        </row>
        <row r="72">
          <cell r="S72">
            <v>0</v>
          </cell>
          <cell r="T72">
            <v>0</v>
          </cell>
          <cell r="V72">
            <v>0</v>
          </cell>
        </row>
        <row r="75">
          <cell r="S75">
            <v>0</v>
          </cell>
          <cell r="T75">
            <v>0</v>
          </cell>
          <cell r="V75">
            <v>0</v>
          </cell>
        </row>
        <row r="80">
          <cell r="S80">
            <v>0</v>
          </cell>
          <cell r="T80">
            <v>0</v>
          </cell>
          <cell r="V80">
            <v>1</v>
          </cell>
        </row>
        <row r="83">
          <cell r="S83">
            <v>0</v>
          </cell>
          <cell r="T83">
            <v>0</v>
          </cell>
          <cell r="V83">
            <v>1</v>
          </cell>
        </row>
        <row r="86">
          <cell r="S86">
            <v>0</v>
          </cell>
          <cell r="T86">
            <v>0</v>
          </cell>
          <cell r="V86">
            <v>1</v>
          </cell>
        </row>
        <row r="89">
          <cell r="S89">
            <v>9</v>
          </cell>
          <cell r="T89">
            <v>1</v>
          </cell>
          <cell r="V89">
            <v>1</v>
          </cell>
        </row>
        <row r="93">
          <cell r="S93">
            <v>4</v>
          </cell>
          <cell r="T93">
            <v>1</v>
          </cell>
          <cell r="V93">
            <v>1</v>
          </cell>
        </row>
        <row r="96">
          <cell r="S96">
            <v>3</v>
          </cell>
          <cell r="T96">
            <v>1</v>
          </cell>
          <cell r="V96">
            <v>1</v>
          </cell>
        </row>
        <row r="99">
          <cell r="S99">
            <v>5</v>
          </cell>
          <cell r="T99">
            <v>1</v>
          </cell>
          <cell r="V99">
            <v>1</v>
          </cell>
        </row>
        <row r="102">
          <cell r="S102">
            <v>8</v>
          </cell>
          <cell r="T102">
            <v>1</v>
          </cell>
          <cell r="V102">
            <v>1</v>
          </cell>
        </row>
        <row r="105">
          <cell r="S105">
            <v>3</v>
          </cell>
          <cell r="T105">
            <v>1</v>
          </cell>
          <cell r="V105">
            <v>1</v>
          </cell>
        </row>
        <row r="108">
          <cell r="S108">
            <v>8</v>
          </cell>
          <cell r="T108">
            <v>1</v>
          </cell>
          <cell r="V108">
            <v>1</v>
          </cell>
        </row>
        <row r="111">
          <cell r="S111">
            <v>0</v>
          </cell>
          <cell r="T111">
            <v>0</v>
          </cell>
          <cell r="V111">
            <v>1</v>
          </cell>
        </row>
      </sheetData>
      <sheetData sheetId="31">
        <row r="4">
          <cell r="E4">
            <v>88</v>
          </cell>
          <cell r="S4">
            <v>38</v>
          </cell>
          <cell r="T4">
            <v>36</v>
          </cell>
          <cell r="U4">
            <v>1</v>
          </cell>
        </row>
        <row r="5">
          <cell r="T5">
            <v>9</v>
          </cell>
        </row>
        <row r="6">
          <cell r="V6">
            <v>25</v>
          </cell>
        </row>
        <row r="9">
          <cell r="S9">
            <v>3</v>
          </cell>
          <cell r="T9">
            <v>1</v>
          </cell>
          <cell r="V9">
            <v>1</v>
          </cell>
        </row>
        <row r="12">
          <cell r="S12">
            <v>3</v>
          </cell>
          <cell r="T12">
            <v>1</v>
          </cell>
          <cell r="V12">
            <v>1</v>
          </cell>
        </row>
        <row r="15">
          <cell r="S15">
            <v>0</v>
          </cell>
          <cell r="T15">
            <v>0</v>
          </cell>
          <cell r="V15">
            <v>1</v>
          </cell>
        </row>
        <row r="18">
          <cell r="S18">
            <v>0</v>
          </cell>
          <cell r="T18">
            <v>0</v>
          </cell>
          <cell r="V18">
            <v>1</v>
          </cell>
        </row>
        <row r="21">
          <cell r="S21">
            <v>0</v>
          </cell>
          <cell r="T21">
            <v>0</v>
          </cell>
          <cell r="V21">
            <v>1</v>
          </cell>
        </row>
        <row r="24">
          <cell r="S24">
            <v>0</v>
          </cell>
          <cell r="T24">
            <v>0</v>
          </cell>
          <cell r="V24">
            <v>1</v>
          </cell>
        </row>
        <row r="27">
          <cell r="S27">
            <v>0</v>
          </cell>
          <cell r="T27">
            <v>0</v>
          </cell>
          <cell r="V27">
            <v>1</v>
          </cell>
        </row>
        <row r="30">
          <cell r="S30">
            <v>0</v>
          </cell>
          <cell r="T30">
            <v>0</v>
          </cell>
          <cell r="V30">
            <v>1</v>
          </cell>
        </row>
        <row r="34">
          <cell r="S34">
            <v>0</v>
          </cell>
          <cell r="T34">
            <v>0</v>
          </cell>
          <cell r="V34">
            <v>1</v>
          </cell>
        </row>
        <row r="37">
          <cell r="S37">
            <v>0</v>
          </cell>
          <cell r="T37">
            <v>0</v>
          </cell>
          <cell r="V37">
            <v>1</v>
          </cell>
        </row>
        <row r="40">
          <cell r="S40">
            <v>0</v>
          </cell>
          <cell r="T40">
            <v>0</v>
          </cell>
          <cell r="V40">
            <v>1</v>
          </cell>
        </row>
        <row r="43">
          <cell r="S43">
            <v>0</v>
          </cell>
          <cell r="T43">
            <v>0</v>
          </cell>
          <cell r="V43">
            <v>1</v>
          </cell>
        </row>
        <row r="46">
          <cell r="S46">
            <v>0</v>
          </cell>
          <cell r="T46">
            <v>0</v>
          </cell>
          <cell r="V46">
            <v>1</v>
          </cell>
        </row>
        <row r="49">
          <cell r="S49">
            <v>0</v>
          </cell>
          <cell r="T49">
            <v>0</v>
          </cell>
          <cell r="V49">
            <v>1</v>
          </cell>
        </row>
        <row r="52">
          <cell r="S52">
            <v>2</v>
          </cell>
          <cell r="T52">
            <v>1</v>
          </cell>
          <cell r="V52">
            <v>1</v>
          </cell>
        </row>
        <row r="55">
          <cell r="S55">
            <v>3</v>
          </cell>
          <cell r="T55">
            <v>1</v>
          </cell>
          <cell r="V55">
            <v>1</v>
          </cell>
        </row>
        <row r="60">
          <cell r="S60">
            <v>0</v>
          </cell>
          <cell r="T60">
            <v>0</v>
          </cell>
          <cell r="V60">
            <v>0</v>
          </cell>
        </row>
        <row r="63">
          <cell r="S63">
            <v>0</v>
          </cell>
          <cell r="T63">
            <v>0</v>
          </cell>
          <cell r="V63">
            <v>0</v>
          </cell>
        </row>
        <row r="66">
          <cell r="S66">
            <v>0</v>
          </cell>
          <cell r="T66">
            <v>0</v>
          </cell>
          <cell r="V66">
            <v>0</v>
          </cell>
        </row>
        <row r="69">
          <cell r="S69">
            <v>0</v>
          </cell>
          <cell r="T69">
            <v>0</v>
          </cell>
          <cell r="V69">
            <v>0</v>
          </cell>
        </row>
        <row r="72">
          <cell r="S72">
            <v>0</v>
          </cell>
          <cell r="T72">
            <v>0</v>
          </cell>
          <cell r="V72">
            <v>0</v>
          </cell>
        </row>
        <row r="75">
          <cell r="S75">
            <v>0</v>
          </cell>
          <cell r="T75">
            <v>0</v>
          </cell>
          <cell r="V75">
            <v>0</v>
          </cell>
        </row>
        <row r="80">
          <cell r="S80">
            <v>0</v>
          </cell>
          <cell r="T80">
            <v>0</v>
          </cell>
          <cell r="V80">
            <v>0</v>
          </cell>
        </row>
        <row r="83">
          <cell r="S83">
            <v>0</v>
          </cell>
          <cell r="T83">
            <v>0</v>
          </cell>
          <cell r="V83">
            <v>1</v>
          </cell>
        </row>
        <row r="86">
          <cell r="S86">
            <v>0</v>
          </cell>
          <cell r="T86">
            <v>0</v>
          </cell>
          <cell r="V86">
            <v>1</v>
          </cell>
        </row>
        <row r="89">
          <cell r="S89">
            <v>0</v>
          </cell>
          <cell r="T89">
            <v>0</v>
          </cell>
          <cell r="V89">
            <v>0</v>
          </cell>
        </row>
        <row r="93">
          <cell r="S93">
            <v>0</v>
          </cell>
          <cell r="T93">
            <v>0</v>
          </cell>
          <cell r="V93">
            <v>1</v>
          </cell>
        </row>
        <row r="96">
          <cell r="S96">
            <v>3</v>
          </cell>
          <cell r="T96">
            <v>1</v>
          </cell>
          <cell r="V96">
            <v>1</v>
          </cell>
        </row>
        <row r="99">
          <cell r="S99">
            <v>5</v>
          </cell>
          <cell r="T99">
            <v>1</v>
          </cell>
          <cell r="V99">
            <v>1</v>
          </cell>
        </row>
        <row r="102">
          <cell r="S102">
            <v>8</v>
          </cell>
          <cell r="T102">
            <v>1</v>
          </cell>
          <cell r="V102">
            <v>1</v>
          </cell>
        </row>
        <row r="105">
          <cell r="S105">
            <v>3</v>
          </cell>
          <cell r="T105">
            <v>1</v>
          </cell>
          <cell r="V105">
            <v>1</v>
          </cell>
        </row>
        <row r="108">
          <cell r="S108">
            <v>8</v>
          </cell>
          <cell r="T108">
            <v>1</v>
          </cell>
          <cell r="V108">
            <v>1</v>
          </cell>
        </row>
        <row r="111">
          <cell r="S111">
            <v>0</v>
          </cell>
          <cell r="T111">
            <v>0</v>
          </cell>
          <cell r="V111">
            <v>1</v>
          </cell>
        </row>
      </sheetData>
      <sheetData sheetId="32">
        <row r="4">
          <cell r="E4">
            <v>105</v>
          </cell>
          <cell r="S4">
            <v>55.5</v>
          </cell>
          <cell r="T4">
            <v>59.259259259259252</v>
          </cell>
          <cell r="U4">
            <v>2</v>
          </cell>
        </row>
        <row r="5">
          <cell r="T5">
            <v>16</v>
          </cell>
        </row>
        <row r="6">
          <cell r="V6">
            <v>27</v>
          </cell>
        </row>
        <row r="9">
          <cell r="S9">
            <v>3</v>
          </cell>
          <cell r="T9">
            <v>1</v>
          </cell>
          <cell r="V9">
            <v>1</v>
          </cell>
        </row>
        <row r="12">
          <cell r="S12">
            <v>3</v>
          </cell>
          <cell r="T12">
            <v>1</v>
          </cell>
          <cell r="V12">
            <v>1</v>
          </cell>
        </row>
        <row r="15">
          <cell r="S15">
            <v>1</v>
          </cell>
          <cell r="T15">
            <v>1</v>
          </cell>
          <cell r="V15">
            <v>1</v>
          </cell>
        </row>
        <row r="18">
          <cell r="S18">
            <v>0</v>
          </cell>
          <cell r="T18">
            <v>0</v>
          </cell>
          <cell r="V18">
            <v>1</v>
          </cell>
        </row>
        <row r="21">
          <cell r="S21">
            <v>0</v>
          </cell>
          <cell r="T21">
            <v>0</v>
          </cell>
          <cell r="V21">
            <v>1</v>
          </cell>
        </row>
        <row r="24">
          <cell r="S24">
            <v>0</v>
          </cell>
          <cell r="T24">
            <v>0</v>
          </cell>
          <cell r="V24">
            <v>1</v>
          </cell>
        </row>
        <row r="27">
          <cell r="S27">
            <v>0</v>
          </cell>
          <cell r="T27">
            <v>0</v>
          </cell>
          <cell r="V27">
            <v>1</v>
          </cell>
        </row>
        <row r="30">
          <cell r="S30">
            <v>0</v>
          </cell>
          <cell r="T30">
            <v>0</v>
          </cell>
          <cell r="V30">
            <v>1</v>
          </cell>
        </row>
        <row r="34">
          <cell r="S34">
            <v>1</v>
          </cell>
          <cell r="T34">
            <v>1</v>
          </cell>
          <cell r="V34">
            <v>1</v>
          </cell>
        </row>
        <row r="37">
          <cell r="S37">
            <v>1</v>
          </cell>
          <cell r="T37">
            <v>1</v>
          </cell>
          <cell r="V37">
            <v>1</v>
          </cell>
        </row>
        <row r="40">
          <cell r="S40">
            <v>0.5</v>
          </cell>
          <cell r="T40">
            <v>1</v>
          </cell>
          <cell r="V40">
            <v>1</v>
          </cell>
        </row>
        <row r="43">
          <cell r="S43">
            <v>0</v>
          </cell>
          <cell r="T43">
            <v>0</v>
          </cell>
          <cell r="V43">
            <v>1</v>
          </cell>
        </row>
        <row r="46">
          <cell r="S46">
            <v>2</v>
          </cell>
          <cell r="T46">
            <v>1</v>
          </cell>
          <cell r="V46">
            <v>1</v>
          </cell>
        </row>
        <row r="49">
          <cell r="S49">
            <v>1</v>
          </cell>
          <cell r="T49">
            <v>1</v>
          </cell>
          <cell r="V49">
            <v>1</v>
          </cell>
        </row>
        <row r="52">
          <cell r="S52">
            <v>2</v>
          </cell>
          <cell r="T52">
            <v>1</v>
          </cell>
          <cell r="V52">
            <v>1</v>
          </cell>
        </row>
        <row r="55">
          <cell r="S55">
            <v>3</v>
          </cell>
          <cell r="T55">
            <v>1</v>
          </cell>
          <cell r="V55">
            <v>1</v>
          </cell>
        </row>
        <row r="60">
          <cell r="S60">
            <v>0</v>
          </cell>
          <cell r="T60">
            <v>0</v>
          </cell>
          <cell r="V60">
            <v>0</v>
          </cell>
        </row>
        <row r="63">
          <cell r="S63">
            <v>0</v>
          </cell>
          <cell r="T63">
            <v>0</v>
          </cell>
          <cell r="V63">
            <v>0</v>
          </cell>
        </row>
        <row r="66">
          <cell r="S66">
            <v>0</v>
          </cell>
          <cell r="T66">
            <v>0</v>
          </cell>
          <cell r="V66">
            <v>0</v>
          </cell>
        </row>
        <row r="69">
          <cell r="S69">
            <v>0</v>
          </cell>
          <cell r="T69">
            <v>0</v>
          </cell>
          <cell r="V69">
            <v>0</v>
          </cell>
        </row>
        <row r="72">
          <cell r="S72">
            <v>0</v>
          </cell>
          <cell r="T72">
            <v>0</v>
          </cell>
          <cell r="V72">
            <v>0</v>
          </cell>
        </row>
        <row r="75">
          <cell r="S75">
            <v>0</v>
          </cell>
          <cell r="T75">
            <v>0</v>
          </cell>
          <cell r="V75">
            <v>0</v>
          </cell>
        </row>
        <row r="80">
          <cell r="S80">
            <v>8</v>
          </cell>
          <cell r="T80">
            <v>1</v>
          </cell>
          <cell r="V80">
            <v>1</v>
          </cell>
        </row>
        <row r="83">
          <cell r="S83">
            <v>0</v>
          </cell>
          <cell r="T83">
            <v>0</v>
          </cell>
          <cell r="V83">
            <v>1</v>
          </cell>
        </row>
        <row r="86">
          <cell r="S86">
            <v>0</v>
          </cell>
          <cell r="T86">
            <v>0</v>
          </cell>
          <cell r="V86">
            <v>1</v>
          </cell>
        </row>
        <row r="89">
          <cell r="S89">
            <v>9</v>
          </cell>
          <cell r="T89">
            <v>1</v>
          </cell>
          <cell r="V89">
            <v>1</v>
          </cell>
        </row>
        <row r="93">
          <cell r="S93">
            <v>0</v>
          </cell>
          <cell r="T93">
            <v>0</v>
          </cell>
          <cell r="V93">
            <v>1</v>
          </cell>
        </row>
        <row r="96">
          <cell r="S96">
            <v>-3</v>
          </cell>
          <cell r="T96">
            <v>0</v>
          </cell>
          <cell r="V96">
            <v>1</v>
          </cell>
        </row>
        <row r="99">
          <cell r="S99">
            <v>5</v>
          </cell>
          <cell r="T99">
            <v>1</v>
          </cell>
          <cell r="V99">
            <v>1</v>
          </cell>
        </row>
        <row r="102">
          <cell r="S102">
            <v>8</v>
          </cell>
          <cell r="T102">
            <v>1</v>
          </cell>
          <cell r="V102">
            <v>1</v>
          </cell>
        </row>
        <row r="105">
          <cell r="S105">
            <v>3</v>
          </cell>
          <cell r="T105">
            <v>1</v>
          </cell>
          <cell r="V105">
            <v>1</v>
          </cell>
        </row>
        <row r="108">
          <cell r="S108">
            <v>8</v>
          </cell>
          <cell r="T108">
            <v>1</v>
          </cell>
          <cell r="V108">
            <v>1</v>
          </cell>
        </row>
        <row r="111">
          <cell r="S111">
            <v>0</v>
          </cell>
          <cell r="T111">
            <v>0</v>
          </cell>
          <cell r="V111">
            <v>1</v>
          </cell>
        </row>
      </sheetData>
      <sheetData sheetId="33"/>
      <sheetData sheetId="34"/>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Перечень Приложений"/>
      <sheetName val="Справочно"/>
      <sheetName val="прил. №1 справочно стационар"/>
      <sheetName val="пр1_1"/>
      <sheetName val="пр1_2"/>
      <sheetName val="пр1_3"/>
      <sheetName val="пр1_4"/>
      <sheetName val="1_5"/>
      <sheetName val="прил.№1 справочно стацзам"/>
      <sheetName val="пр2_1"/>
      <sheetName val="пр2_2"/>
      <sheetName val="пр2_3"/>
      <sheetName val="пр2_4"/>
      <sheetName val="пр2_5"/>
      <sheetName val="прил.№1 справочно АПУ"/>
      <sheetName val="пр3_1"/>
      <sheetName val="Услуги_опл_отд"/>
      <sheetName val="Реабил"/>
      <sheetName val="Дисп_наблюд"/>
      <sheetName val="Дистан_наблюд"/>
      <sheetName val="Ж_к"/>
      <sheetName val="Школы здоровья"/>
      <sheetName val="ТелеКЦ"/>
      <sheetName val="Центр_здоровья"/>
      <sheetName val="Вакцинация"/>
      <sheetName val="Профмероприятия"/>
      <sheetName val="пр3_2"/>
      <sheetName val="пр3_3"/>
      <sheetName val="пр3_3 (410)"/>
      <sheetName val="пр3_3 (420)"/>
      <sheetName val="прил.№1 справочно скорая"/>
      <sheetName val="пр4"/>
      <sheetName val="Справочно_Медпомощь неприкреп"/>
      <sheetName val="СВМП"/>
      <sheetName val="ОнкоД"/>
      <sheetName val="КДЦ"/>
      <sheetName val="неотл_пом"/>
      <sheetName val="ЦСВМП"/>
      <sheetName val="ОВЛ"/>
      <sheetName val="КРЗМ"/>
      <sheetName val="КИНК"/>
      <sheetName val="РЭЦ"/>
      <sheetName val="ТКЦ"/>
      <sheetName val="ЦАОП"/>
      <sheetName val="Справочно_Медпомощь в подушевом"/>
      <sheetName val="ПДФ_ВН"/>
      <sheetName val="ПДФ_ДН"/>
      <sheetName val="ПДФ_ДШО"/>
      <sheetName val="ПДФ_ФАП"/>
      <sheetName val="ПДФ_ЦентрЗд"/>
      <sheetName val="ПДФ_ЦОЗ"/>
      <sheetName val="ПДФ_Мобил_бригада"/>
      <sheetName val="ПДФ_ТКЦ"/>
      <sheetName val="ПДФ_ЦАОП"/>
      <sheetName val="ПДФ_неотл_пом"/>
      <sheetName val="ПДФ_КДЦ"/>
      <sheetName val="ПДФ_ЦСВМП"/>
      <sheetName val="ПДФ_ОВЛ"/>
      <sheetName val="ПДФ_РЭЦ"/>
      <sheetName val="ПДФ_Профмероприятия"/>
      <sheetName val="Свод АПП"/>
      <sheetName val="Свод по профилям БП_Всего"/>
      <sheetName val="Свод по профилям БП_Дети"/>
      <sheetName val="Свод по профилям СвБП_Всего"/>
      <sheetName val="Свод по профилям СвБП_Дет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9">
          <cell r="G19">
            <v>24098199.009999998</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Перечень Приложений"/>
      <sheetName val="Справочно"/>
      <sheetName val="прил. №1 справочно стационар"/>
      <sheetName val="пр1_1"/>
      <sheetName val="пр1_2"/>
      <sheetName val="пр1_3"/>
      <sheetName val="пр1_4"/>
      <sheetName val="1_5"/>
      <sheetName val="прил.№1 справочно стацзам"/>
      <sheetName val="пр2_1"/>
      <sheetName val="пр2_2"/>
      <sheetName val="пр2_3"/>
      <sheetName val="пр2_4"/>
      <sheetName val="пр2_5"/>
      <sheetName val="прил.№1 справочно АПУ"/>
      <sheetName val="пр3_1"/>
      <sheetName val="Услуги_опл_отд"/>
      <sheetName val="Реабил"/>
      <sheetName val="Дисп_наблюд"/>
      <sheetName val="Дистан_наблюд"/>
      <sheetName val="Ж_к"/>
      <sheetName val="Школы здоровья"/>
      <sheetName val="ТелеКЦ"/>
      <sheetName val="Центр_здоровья"/>
      <sheetName val="Вакцинация"/>
      <sheetName val="Профмероприятия"/>
      <sheetName val="пр3_2"/>
      <sheetName val="пр3_3"/>
      <sheetName val="пр3_3 (410)"/>
      <sheetName val="пр3_3 (420)"/>
      <sheetName val="прил.№1 справочно скорая"/>
      <sheetName val="пр4"/>
      <sheetName val="Справочно_Медпомощь неприкреп"/>
      <sheetName val="СВМП"/>
      <sheetName val="ОнкоД"/>
      <sheetName val="КДЦ"/>
      <sheetName val="неотл_пом"/>
      <sheetName val="ЦСВМП"/>
      <sheetName val="ОВЛ"/>
      <sheetName val="КРЗМ"/>
      <sheetName val="КИНК"/>
      <sheetName val="РЭЦ"/>
      <sheetName val="ТКЦ"/>
      <sheetName val="ЦАОП"/>
      <sheetName val="Справочно_Медпомощь в подушевом"/>
      <sheetName val="ПДФ_ВН"/>
      <sheetName val="ПДФ_ДН"/>
      <sheetName val="ПДФ_ДШО"/>
      <sheetName val="ПДФ_ФАП"/>
      <sheetName val="ПДФ_ЦентрЗд"/>
      <sheetName val="ПДФ_ЦОЗ"/>
      <sheetName val="ПДФ_Мобил_бригада"/>
      <sheetName val="ПДФ_ТКЦ"/>
      <sheetName val="ПДФ_ЦАОП"/>
      <sheetName val="ПДФ_неотл_пом"/>
      <sheetName val="ПДФ_КДЦ"/>
      <sheetName val="ПДФ_ЦСВМП"/>
      <sheetName val="ПДФ_ОВЛ"/>
      <sheetName val="ПДФ_РЭЦ"/>
      <sheetName val="ПДФ_Профмероприятия"/>
      <sheetName val="Свод АПП"/>
      <sheetName val="Свод по профилям БП_Всего"/>
      <sheetName val="Свод по профилям БП_Дети"/>
      <sheetName val="Свод по профилям СвБП_Всего"/>
      <sheetName val="Свод по профилям СвБП_Дет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9">
          <cell r="G19">
            <v>15663809.85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Перечень Приложений"/>
      <sheetName val="Справочно"/>
      <sheetName val="прил. №1 справочно стационар"/>
      <sheetName val="пр1_1"/>
      <sheetName val="пр1_2"/>
      <sheetName val="пр1_3"/>
      <sheetName val="пр1_4"/>
      <sheetName val="1_5"/>
      <sheetName val="прил.№1 справочно стацзам"/>
      <sheetName val="пр2_1"/>
      <sheetName val="пр2_2"/>
      <sheetName val="пр2_3"/>
      <sheetName val="пр2_4"/>
      <sheetName val="пр2_5"/>
      <sheetName val="прил.№1 справочно АПУ"/>
      <sheetName val="пр3_1"/>
      <sheetName val="Услуги_опл_отд"/>
      <sheetName val="Реабил"/>
      <sheetName val="Дисп_наблюд"/>
      <sheetName val="Дистан_наблюд"/>
      <sheetName val="Ж_к"/>
      <sheetName val="Школы здоровья"/>
      <sheetName val="ТелеКЦ"/>
      <sheetName val="Центр_здоровья"/>
      <sheetName val="Вакцинация"/>
      <sheetName val="Профмероприятия"/>
      <sheetName val="пр3_2"/>
      <sheetName val="пр3_3"/>
      <sheetName val="пр3_3 (410)"/>
      <sheetName val="пр3_3 (420)"/>
      <sheetName val="прил.№1 справочно скорая"/>
      <sheetName val="пр4"/>
      <sheetName val="Справочно_Медпомощь неприкреп"/>
      <sheetName val="СВМП"/>
      <sheetName val="ОнкоД"/>
      <sheetName val="КДЦ"/>
      <sheetName val="неотл_пом"/>
      <sheetName val="ЦСВМП"/>
      <sheetName val="ОВЛ"/>
      <sheetName val="КРЗМ"/>
      <sheetName val="КИНК"/>
      <sheetName val="РЭЦ"/>
      <sheetName val="ТКЦ"/>
      <sheetName val="ЦАОП"/>
      <sheetName val="Справочно_Медпомощь в подушевом"/>
      <sheetName val="ПДФ_ВН"/>
      <sheetName val="ПДФ_ДН"/>
      <sheetName val="ПДФ_ДШО"/>
      <sheetName val="ПДФ_ФАП"/>
      <sheetName val="ПДФ_ЦентрЗд"/>
      <sheetName val="ПДФ_ЦОЗ"/>
      <sheetName val="ПДФ_Мобил_бригада"/>
      <sheetName val="ПДФ_ТКЦ"/>
      <sheetName val="ПДФ_ЦАОП"/>
      <sheetName val="ПДФ_неотл_пом"/>
      <sheetName val="ПДФ_КДЦ"/>
      <sheetName val="ПДФ_ЦСВМП"/>
      <sheetName val="ПДФ_ОВЛ"/>
      <sheetName val="ПДФ_РЭЦ"/>
      <sheetName val="ПДФ_Профмероприятия"/>
      <sheetName val="Свод АПП"/>
      <sheetName val="Свод по профилям БП_Всего"/>
      <sheetName val="Свод по профилям БП_Дети"/>
      <sheetName val="Свод по профилям СвБП_Всего"/>
      <sheetName val="Свод по профилям СвБП_Дет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9">
          <cell r="G19">
            <v>4019668.33</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Перечень Приложений"/>
      <sheetName val="Справочно"/>
      <sheetName val="прил. №1 справочно стационар"/>
      <sheetName val="пр1_1"/>
      <sheetName val="пр1_2"/>
      <sheetName val="пр1_3"/>
      <sheetName val="пр1_4"/>
      <sheetName val="1_5"/>
      <sheetName val="прил.№1 справочно стацзам"/>
      <sheetName val="пр2_1"/>
      <sheetName val="пр2_2"/>
      <sheetName val="пр2_3"/>
      <sheetName val="пр2_4"/>
      <sheetName val="пр2_5"/>
      <sheetName val="прил.№1 справочно АПУ"/>
      <sheetName val="пр3_1"/>
      <sheetName val="Услуги_опл_отд"/>
      <sheetName val="Реабил"/>
      <sheetName val="Дисп_наблюд"/>
      <sheetName val="Дистан_наблюд"/>
      <sheetName val="Ж_к"/>
      <sheetName val="Школы здоровья"/>
      <sheetName val="ТелеКЦ"/>
      <sheetName val="Центр_здоровья"/>
      <sheetName val="Вакцинация"/>
      <sheetName val="Профмероприятия"/>
      <sheetName val="пр3_2"/>
      <sheetName val="пр3_3"/>
      <sheetName val="пр3_3 (410)"/>
      <sheetName val="пр3_3 (420)"/>
      <sheetName val="прил.№1 справочно скорая"/>
      <sheetName val="пр4"/>
      <sheetName val="Справочно_Медпомощь неприкреп"/>
      <sheetName val="СВМП"/>
      <sheetName val="ОнкоД"/>
      <sheetName val="КДЦ"/>
      <sheetName val="неотл_пом"/>
      <sheetName val="ЦСВМП"/>
      <sheetName val="ОВЛ"/>
      <sheetName val="КРЗМ"/>
      <sheetName val="КИНК"/>
      <sheetName val="РЭЦ"/>
      <sheetName val="ТКЦ"/>
      <sheetName val="ЦАОП"/>
      <sheetName val="Справочно_Медпомощь в подушевом"/>
      <sheetName val="ПДФ_ВН"/>
      <sheetName val="ПДФ_ДН"/>
      <sheetName val="ПДФ_ДШО"/>
      <sheetName val="ПДФ_ФАП"/>
      <sheetName val="ПДФ_ЦентрЗд"/>
      <sheetName val="ПДФ_ЦОЗ"/>
      <sheetName val="ПДФ_Мобил_бригада"/>
      <sheetName val="ПДФ_ТКЦ"/>
      <sheetName val="ПДФ_ЦАОП"/>
      <sheetName val="ПДФ_неотл_пом"/>
      <sheetName val="ПДФ_КДЦ"/>
      <sheetName val="ПДФ_ЦСВМП"/>
      <sheetName val="ПДФ_ОВЛ"/>
      <sheetName val="ПДФ_РЭЦ"/>
      <sheetName val="ПДФ_Профмероприятия"/>
      <sheetName val="Свод АПП"/>
      <sheetName val="Свод по профилям БП_Всего"/>
      <sheetName val="Свод по профилям БП_Дети"/>
      <sheetName val="Свод по профилям СвБП_Всего"/>
      <sheetName val="Свод по профилям СвБП_Дет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9">
          <cell r="G19">
            <v>1358636.8</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Перечень Приложений"/>
      <sheetName val="Справочно"/>
      <sheetName val="прил. №1 справочно стационар"/>
      <sheetName val="пр1_1"/>
      <sheetName val="пр1_2"/>
      <sheetName val="пр1_3"/>
      <sheetName val="пр1_4"/>
      <sheetName val="1_5"/>
      <sheetName val="прил.№1 справочно стацзам"/>
      <sheetName val="пр2_1"/>
      <sheetName val="пр2_2"/>
      <sheetName val="пр2_3"/>
      <sheetName val="пр2_4"/>
      <sheetName val="пр2_5"/>
      <sheetName val="прил.№1 справочно АПУ"/>
      <sheetName val="пр3_1"/>
      <sheetName val="Услуги_опл_отд"/>
      <sheetName val="Реабил"/>
      <sheetName val="Дисп_наблюд"/>
      <sheetName val="Дистан_наблюд"/>
      <sheetName val="Ж_к"/>
      <sheetName val="Школы здоровья"/>
      <sheetName val="ТелеКЦ"/>
      <sheetName val="Центр_здоровья"/>
      <sheetName val="Вакцинация"/>
      <sheetName val="Профмероприятия"/>
      <sheetName val="пр3_2"/>
      <sheetName val="пр3_3"/>
      <sheetName val="пр3_3 (410)"/>
      <sheetName val="пр3_3 (420)"/>
      <sheetName val="прил.№1 справочно скорая"/>
      <sheetName val="пр4"/>
      <sheetName val="Справочно_Медпомощь неприкреп"/>
      <sheetName val="СВМП"/>
      <sheetName val="ОнкоД"/>
      <sheetName val="КДЦ"/>
      <sheetName val="неотл_пом"/>
      <sheetName val="ЦСВМП"/>
      <sheetName val="ОВЛ"/>
      <sheetName val="КРЗМ"/>
      <sheetName val="КИНК"/>
      <sheetName val="РЭЦ"/>
      <sheetName val="ТКЦ"/>
      <sheetName val="ЦАОП"/>
      <sheetName val="Справочно_Медпомощь в подушевом"/>
      <sheetName val="ПДФ_ВН"/>
      <sheetName val="ПДФ_ДН"/>
      <sheetName val="ПДФ_ДШО"/>
      <sheetName val="ПДФ_ФАП"/>
      <sheetName val="ПДФ_ЦентрЗд"/>
      <sheetName val="ПДФ_ЦОЗ"/>
      <sheetName val="ПДФ_Мобил_бригада"/>
      <sheetName val="ПДФ_ТКЦ"/>
      <sheetName val="ПДФ_ЦАОП"/>
      <sheetName val="ПДФ_неотл_пом"/>
      <sheetName val="ПДФ_КДЦ"/>
      <sheetName val="ПДФ_ЦСВМП"/>
      <sheetName val="ПДФ_ОВЛ"/>
      <sheetName val="ПДФ_РЭЦ"/>
      <sheetName val="ПДФ_Профмероприятия"/>
      <sheetName val="Свод АПП"/>
      <sheetName val="Свод по профилям БП_Всего"/>
      <sheetName val="Свод по профилям БП_Дети"/>
      <sheetName val="Свод по профилям СвБП_Всего"/>
      <sheetName val="Свод по профилям СвБП_Дет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9">
          <cell r="G19">
            <v>1181318.02</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Решение комиссии"/>
    </sheetNames>
    <sheetDataSet>
      <sheetData sheetId="0">
        <row r="46">
          <cell r="D46">
            <v>84860</v>
          </cell>
        </row>
        <row r="47">
          <cell r="D47">
            <v>139729</v>
          </cell>
        </row>
        <row r="49">
          <cell r="D49">
            <v>46045</v>
          </cell>
        </row>
        <row r="50">
          <cell r="E50">
            <v>1191073</v>
          </cell>
        </row>
        <row r="51">
          <cell r="D51">
            <v>66991</v>
          </cell>
        </row>
        <row r="53">
          <cell r="D53">
            <v>13767</v>
          </cell>
        </row>
        <row r="56">
          <cell r="D56">
            <v>411308</v>
          </cell>
        </row>
        <row r="71">
          <cell r="D71">
            <v>120003</v>
          </cell>
        </row>
        <row r="75">
          <cell r="D75">
            <v>8677</v>
          </cell>
        </row>
        <row r="87">
          <cell r="D87">
            <v>0</v>
          </cell>
        </row>
      </sheetData>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Перечень Приложений"/>
      <sheetName val="Справочно"/>
      <sheetName val="прил. №1 справочно стационар"/>
      <sheetName val="пр1_1"/>
      <sheetName val="пр1_2"/>
      <sheetName val="пр1_3"/>
      <sheetName val="пр1_4"/>
      <sheetName val="1_5"/>
      <sheetName val="прил.№1 справочно стацзам"/>
      <sheetName val="пр2_1"/>
      <sheetName val="пр2_2"/>
      <sheetName val="пр2_3"/>
      <sheetName val="пр2_4"/>
      <sheetName val="пр2_5"/>
      <sheetName val="прил.№1 справочно АПУ"/>
      <sheetName val="пр3_1"/>
      <sheetName val="Услуги_опл_отд"/>
      <sheetName val="Реабил"/>
      <sheetName val="Дисп_наблюд"/>
      <sheetName val="Дистан_наблюд"/>
      <sheetName val="Ж_к"/>
      <sheetName val="Школы здоровья"/>
      <sheetName val="ТелеКЦ"/>
      <sheetName val="Центр_здоровья"/>
      <sheetName val="Вакцинация"/>
      <sheetName val="Профмероприятия"/>
      <sheetName val="пр3_2"/>
      <sheetName val="пр3_3"/>
      <sheetName val="пр3_3 (410)"/>
      <sheetName val="пр3_3 (420)"/>
      <sheetName val="прил.№1 справочно скорая"/>
      <sheetName val="пр4"/>
      <sheetName val="Справочно_Медпомощь неприкреп"/>
      <sheetName val="СВМП"/>
      <sheetName val="ОнкоД"/>
      <sheetName val="КДЦ"/>
      <sheetName val="неотл_пом"/>
      <sheetName val="ЦСВМП"/>
      <sheetName val="ОВЛ"/>
      <sheetName val="КРЗМ"/>
      <sheetName val="КИНК"/>
      <sheetName val="РЭЦ"/>
      <sheetName val="ТКЦ"/>
      <sheetName val="ЦАОП"/>
      <sheetName val="Справочно_Медпомощь в подушевом"/>
      <sheetName val="ПДФ_ВН"/>
      <sheetName val="ПДФ_ДН"/>
      <sheetName val="ПДФ_ДШО"/>
      <sheetName val="ПДФ_ФАП"/>
      <sheetName val="ПДФ_ЦентрЗд"/>
      <sheetName val="ПДФ_ЦОЗ"/>
      <sheetName val="ПДФ_Мобил_бригада"/>
      <sheetName val="ПДФ_ТКЦ"/>
      <sheetName val="ПДФ_ЦАОП"/>
      <sheetName val="ПДФ_неотл_пом"/>
      <sheetName val="ПДФ_КДЦ"/>
      <sheetName val="ПДФ_ЦСВМП"/>
      <sheetName val="ПДФ_ОВЛ"/>
      <sheetName val="ПДФ_РЭЦ"/>
      <sheetName val="ПДФ_Профмероприятия"/>
      <sheetName val="Свод АПП"/>
      <sheetName val="Свод по профилям БП_Всего"/>
      <sheetName val="Свод по профилям БП_Дети"/>
      <sheetName val="Свод по профилям СвБП_Всего"/>
      <sheetName val="Свод по профилям СвБП_Дет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9">
          <cell r="G19">
            <v>2378493.19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Перечень Приложений"/>
      <sheetName val="Справочно"/>
      <sheetName val="прил. №1 справочно стационар"/>
      <sheetName val="пр1_1"/>
      <sheetName val="пр1_2"/>
      <sheetName val="пр1_3"/>
      <sheetName val="пр1_4"/>
      <sheetName val="1_5"/>
      <sheetName val="прил.№1 справочно стацзам"/>
      <sheetName val="пр2_1"/>
      <sheetName val="пр2_2"/>
      <sheetName val="пр2_3"/>
      <sheetName val="пр2_4"/>
      <sheetName val="пр2_5"/>
      <sheetName val="прил.№1 справочно АПУ"/>
      <sheetName val="пр3_1"/>
      <sheetName val="Услуги_опл_отд"/>
      <sheetName val="Реабил"/>
      <sheetName val="Дисп_наблюд"/>
      <sheetName val="Дистан_наблюд"/>
      <sheetName val="Ж_к"/>
      <sheetName val="Школы здоровья"/>
      <sheetName val="ТелеКЦ"/>
      <sheetName val="Центр_здоровья"/>
      <sheetName val="Вакцинация"/>
      <sheetName val="Профмероприятия"/>
      <sheetName val="пр3_2"/>
      <sheetName val="пр3_3"/>
      <sheetName val="пр3_3 (410)"/>
      <sheetName val="пр3_3 (420)"/>
      <sheetName val="прил.№1 справочно скорая"/>
      <sheetName val="пр4"/>
      <sheetName val="Справочно_Медпомощь неприкреп"/>
      <sheetName val="СВМП"/>
      <sheetName val="ОнкоД"/>
      <sheetName val="КДЦ"/>
      <sheetName val="неотл_пом"/>
      <sheetName val="ЦСВМП"/>
      <sheetName val="ОВЛ"/>
      <sheetName val="КРЗМ"/>
      <sheetName val="КИНК"/>
      <sheetName val="РЭЦ"/>
      <sheetName val="ТКЦ"/>
      <sheetName val="ЦАОП"/>
      <sheetName val="Справочно_Медпомощь в подушевом"/>
      <sheetName val="ПДФ_ВН"/>
      <sheetName val="ПДФ_ДН"/>
      <sheetName val="ПДФ_ДШО"/>
      <sheetName val="ПДФ_ФАП"/>
      <sheetName val="ПДФ_ЦентрЗд"/>
      <sheetName val="ПДФ_ЦОЗ"/>
      <sheetName val="ПДФ_Мобил_бригада"/>
      <sheetName val="ПДФ_ТКЦ"/>
      <sheetName val="ПДФ_ЦАОП"/>
      <sheetName val="ПДФ_неотл_пом"/>
      <sheetName val="ПДФ_КДЦ"/>
      <sheetName val="ПДФ_ЦСВМП"/>
      <sheetName val="ПДФ_ОВЛ"/>
      <sheetName val="ПДФ_РЭЦ"/>
      <sheetName val="ПДФ_Профмероприятия"/>
      <sheetName val="Свод АПП"/>
      <sheetName val="Свод по профилям БП_Всего"/>
      <sheetName val="Свод по профилям БП_Дети"/>
      <sheetName val="Свод по профилям СвБП_Всего"/>
      <sheetName val="Свод по профилям СвБП_Дет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9">
          <cell r="G19">
            <v>448530.59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Перечень Приложений"/>
      <sheetName val="Справочно"/>
      <sheetName val="прил. №1 справочно стационар"/>
      <sheetName val="пр1_1"/>
      <sheetName val="пр1_2"/>
      <sheetName val="пр1_3"/>
      <sheetName val="пр1_4"/>
      <sheetName val="1_5"/>
      <sheetName val="прил.№1 справочно стацзам"/>
      <sheetName val="пр2_1"/>
      <sheetName val="пр2_2"/>
      <sheetName val="пр2_3"/>
      <sheetName val="пр2_4"/>
      <sheetName val="пр2_5"/>
      <sheetName val="прил.№1 справочно АПУ"/>
      <sheetName val="пр3_1"/>
      <sheetName val="Услуги_опл_отд"/>
      <sheetName val="Реабил"/>
      <sheetName val="Дисп_наблюд"/>
      <sheetName val="Дистан_наблюд"/>
      <sheetName val="Ж_к"/>
      <sheetName val="Школы здоровья"/>
      <sheetName val="ТелеКЦ"/>
      <sheetName val="Центр_здоровья"/>
      <sheetName val="Вакцинация"/>
      <sheetName val="Профмероприятия"/>
      <sheetName val="пр3_2"/>
      <sheetName val="пр3_3"/>
      <sheetName val="пр3_3 (410)"/>
      <sheetName val="пр3_3 (420)"/>
      <sheetName val="прил.№1 справочно скорая"/>
      <sheetName val="пр4"/>
      <sheetName val="Справочно_Медпомощь неприкреп"/>
      <sheetName val="СВМП"/>
      <sheetName val="ОнкоД"/>
      <sheetName val="КДЦ"/>
      <sheetName val="неотл_пом"/>
      <sheetName val="ЦСВМП"/>
      <sheetName val="ОВЛ"/>
      <sheetName val="КРЗМ"/>
      <sheetName val="КИНК"/>
      <sheetName val="РЭЦ"/>
      <sheetName val="ТКЦ"/>
      <sheetName val="ЦАОП"/>
      <sheetName val="Справочно_Медпомощь в подушевом"/>
      <sheetName val="ПДФ_ВН"/>
      <sheetName val="ПДФ_ДН"/>
      <sheetName val="ПДФ_ДШО"/>
      <sheetName val="ПДФ_ФАП"/>
      <sheetName val="ПДФ_ЦентрЗд"/>
      <sheetName val="ПДФ_ЦОЗ"/>
      <sheetName val="ПДФ_Мобил_бригада"/>
      <sheetName val="ПДФ_ТКЦ"/>
      <sheetName val="ПДФ_ЦАОП"/>
      <sheetName val="ПДФ_неотл_пом"/>
      <sheetName val="ПДФ_КДЦ"/>
      <sheetName val="ПДФ_ЦСВМП"/>
      <sheetName val="ПДФ_ОВЛ"/>
      <sheetName val="ПДФ_РЭЦ"/>
      <sheetName val="ПДФ_Профмероприятия"/>
      <sheetName val="Свод АПП"/>
      <sheetName val="Свод по профилям БП_Всего"/>
      <sheetName val="Свод по профилям БП_Дети"/>
      <sheetName val="Свод по профилям СвБП_Всего"/>
      <sheetName val="Свод по профилям СвБП_Дет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9">
          <cell r="G19">
            <v>188098.51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Перечень Приложений"/>
      <sheetName val="Справочно"/>
      <sheetName val="прил. №1 справочно стационар"/>
      <sheetName val="пр1_1"/>
      <sheetName val="пр1_2"/>
      <sheetName val="пр1_3"/>
      <sheetName val="пр1_4"/>
      <sheetName val="1_5"/>
      <sheetName val="прил.№1 справочно стацзам"/>
      <sheetName val="пр2_1"/>
      <sheetName val="пр2_2"/>
      <sheetName val="пр2_3"/>
      <sheetName val="пр2_4"/>
      <sheetName val="пр2_5"/>
      <sheetName val="прил.№1 справочно АПУ"/>
      <sheetName val="пр3_1"/>
      <sheetName val="Услуги_опл_отд"/>
      <sheetName val="Реабил"/>
      <sheetName val="Дисп_наблюд"/>
      <sheetName val="Дистан_наблюд"/>
      <sheetName val="Ж_к"/>
      <sheetName val="Школы здоровья"/>
      <sheetName val="ТелеКЦ"/>
      <sheetName val="Центр_здоровья"/>
      <sheetName val="Вакцинация"/>
      <sheetName val="Профмероприятия"/>
      <sheetName val="пр3_2"/>
      <sheetName val="пр3_3"/>
      <sheetName val="пр3_3 (410)"/>
      <sheetName val="пр3_3 (420)"/>
      <sheetName val="прил.№1 справочно скорая"/>
      <sheetName val="пр4"/>
      <sheetName val="Справочно_Медпомощь неприкреп"/>
      <sheetName val="СВМП"/>
      <sheetName val="ОнкоД"/>
      <sheetName val="КДЦ"/>
      <sheetName val="неотл_пом"/>
      <sheetName val="ЦСВМП"/>
      <sheetName val="ОВЛ"/>
      <sheetName val="КРЗМ"/>
      <sheetName val="КИНК"/>
      <sheetName val="РЭЦ"/>
      <sheetName val="ТКЦ"/>
      <sheetName val="ЦАОП"/>
      <sheetName val="Справочно_Медпомощь в подушевом"/>
      <sheetName val="ПДФ_ВН"/>
      <sheetName val="ПДФ_ДН"/>
      <sheetName val="ПДФ_ДШО"/>
      <sheetName val="ПДФ_ФАП"/>
      <sheetName val="ПДФ_ЦентрЗд"/>
      <sheetName val="ПДФ_ЦОЗ"/>
      <sheetName val="ПДФ_Мобил_бригада"/>
      <sheetName val="ПДФ_ТКЦ"/>
      <sheetName val="ПДФ_ЦАОП"/>
      <sheetName val="ПДФ_неотл_пом"/>
      <sheetName val="ПДФ_КДЦ"/>
      <sheetName val="ПДФ_ЦСВМП"/>
      <sheetName val="ПДФ_ОВЛ"/>
      <sheetName val="ПДФ_РЭЦ"/>
      <sheetName val="ПДФ_Профмероприятия"/>
      <sheetName val="Свод АПП"/>
      <sheetName val="Свод по профилям БП_Всего"/>
      <sheetName val="Свод по профилям БП_Дети"/>
      <sheetName val="Свод по профилям СвБП_Всего"/>
      <sheetName val="Свод по профилям СвБП_Дет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9">
          <cell r="G19">
            <v>729037.96</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Лист1"/>
      <sheetName val="Лист2"/>
      <sheetName val="district"/>
      <sheetName val="work1"/>
    </sheetNames>
    <sheetDataSet>
      <sheetData sheetId="0">
        <row r="10">
          <cell r="AH10">
            <v>2554</v>
          </cell>
          <cell r="AJ10">
            <v>263</v>
          </cell>
        </row>
        <row r="11">
          <cell r="AH11">
            <v>11783</v>
          </cell>
          <cell r="AJ11">
            <v>0</v>
          </cell>
        </row>
        <row r="12">
          <cell r="AH12">
            <v>482</v>
          </cell>
          <cell r="AJ12">
            <v>0</v>
          </cell>
        </row>
        <row r="13">
          <cell r="AH13">
            <v>3423</v>
          </cell>
          <cell r="AJ13">
            <v>27</v>
          </cell>
        </row>
        <row r="14">
          <cell r="AH14">
            <v>26746</v>
          </cell>
          <cell r="AJ14">
            <v>1090</v>
          </cell>
        </row>
        <row r="25">
          <cell r="AH25">
            <v>526</v>
          </cell>
          <cell r="AJ25">
            <v>0</v>
          </cell>
        </row>
        <row r="26">
          <cell r="AH26">
            <v>1260</v>
          </cell>
          <cell r="AJ26">
            <v>8</v>
          </cell>
        </row>
        <row r="27">
          <cell r="AH27">
            <v>18699</v>
          </cell>
          <cell r="AJ27">
            <v>366</v>
          </cell>
        </row>
        <row r="29">
          <cell r="AH29">
            <v>66093</v>
          </cell>
          <cell r="AJ29">
            <v>1754</v>
          </cell>
        </row>
      </sheetData>
      <sheetData sheetId="1" refreshError="1"/>
      <sheetData sheetId="2" refreshError="1"/>
      <sheetData sheetId="3"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Лист1"/>
      <sheetName val="Лист2"/>
      <sheetName val="district"/>
      <sheetName val="work1"/>
    </sheetNames>
    <sheetDataSet>
      <sheetData sheetId="0">
        <row r="2">
          <cell r="D2">
            <v>42484</v>
          </cell>
          <cell r="F2">
            <v>1703</v>
          </cell>
        </row>
        <row r="10">
          <cell r="C10">
            <v>837</v>
          </cell>
          <cell r="F10">
            <v>68</v>
          </cell>
          <cell r="H10">
            <v>58</v>
          </cell>
          <cell r="K10">
            <v>0</v>
          </cell>
          <cell r="M10">
            <v>214</v>
          </cell>
          <cell r="P10">
            <v>0</v>
          </cell>
          <cell r="R10">
            <v>0</v>
          </cell>
          <cell r="V10">
            <v>0</v>
          </cell>
          <cell r="Z10">
            <v>226</v>
          </cell>
          <cell r="AB10">
            <v>42</v>
          </cell>
        </row>
        <row r="11">
          <cell r="C11">
            <v>0</v>
          </cell>
          <cell r="F11">
            <v>0</v>
          </cell>
          <cell r="H11">
            <v>0</v>
          </cell>
          <cell r="K11">
            <v>0</v>
          </cell>
          <cell r="M11">
            <v>0</v>
          </cell>
          <cell r="P11">
            <v>0</v>
          </cell>
          <cell r="R11">
            <v>27</v>
          </cell>
          <cell r="V11">
            <v>7</v>
          </cell>
          <cell r="Z11">
            <v>0</v>
          </cell>
          <cell r="AB11">
            <v>3048</v>
          </cell>
        </row>
        <row r="12">
          <cell r="C12">
            <v>627</v>
          </cell>
          <cell r="F12">
            <v>0</v>
          </cell>
          <cell r="H12">
            <v>0</v>
          </cell>
          <cell r="K12">
            <v>0</v>
          </cell>
          <cell r="M12">
            <v>112</v>
          </cell>
          <cell r="P12">
            <v>0</v>
          </cell>
          <cell r="R12">
            <v>0</v>
          </cell>
          <cell r="V12">
            <v>0</v>
          </cell>
          <cell r="Z12">
            <v>45</v>
          </cell>
          <cell r="AB12">
            <v>272</v>
          </cell>
        </row>
        <row r="13">
          <cell r="C13">
            <v>1181</v>
          </cell>
          <cell r="F13">
            <v>42</v>
          </cell>
          <cell r="H13">
            <v>187</v>
          </cell>
          <cell r="K13">
            <v>0</v>
          </cell>
          <cell r="M13">
            <v>292</v>
          </cell>
          <cell r="P13">
            <v>0</v>
          </cell>
          <cell r="R13">
            <v>0</v>
          </cell>
          <cell r="V13">
            <v>25</v>
          </cell>
          <cell r="Z13">
            <v>137</v>
          </cell>
          <cell r="AB13">
            <v>502</v>
          </cell>
        </row>
        <row r="14">
          <cell r="C14">
            <v>6021</v>
          </cell>
          <cell r="F14">
            <v>1105</v>
          </cell>
          <cell r="H14">
            <v>1840</v>
          </cell>
          <cell r="K14">
            <v>38</v>
          </cell>
          <cell r="M14">
            <v>6461</v>
          </cell>
          <cell r="P14">
            <v>152</v>
          </cell>
          <cell r="R14">
            <v>18</v>
          </cell>
          <cell r="V14">
            <v>27</v>
          </cell>
          <cell r="Z14">
            <v>2866</v>
          </cell>
          <cell r="AB14">
            <v>5071</v>
          </cell>
        </row>
        <row r="24">
          <cell r="C24">
            <v>298</v>
          </cell>
          <cell r="F24">
            <v>19</v>
          </cell>
          <cell r="H24">
            <v>81</v>
          </cell>
          <cell r="K24">
            <v>0</v>
          </cell>
          <cell r="M24">
            <v>151</v>
          </cell>
          <cell r="P24">
            <v>0</v>
          </cell>
          <cell r="R24">
            <v>0</v>
          </cell>
          <cell r="V24">
            <v>0</v>
          </cell>
          <cell r="Z24">
            <v>75</v>
          </cell>
          <cell r="AB24">
            <v>0</v>
          </cell>
        </row>
        <row r="25">
          <cell r="C25">
            <v>138</v>
          </cell>
          <cell r="F25">
            <v>51</v>
          </cell>
          <cell r="H25">
            <v>19</v>
          </cell>
          <cell r="K25">
            <v>0</v>
          </cell>
          <cell r="M25">
            <v>381</v>
          </cell>
          <cell r="P25">
            <v>9</v>
          </cell>
          <cell r="R25">
            <v>0</v>
          </cell>
          <cell r="V25">
            <v>0</v>
          </cell>
          <cell r="Z25">
            <v>131</v>
          </cell>
          <cell r="AB25">
            <v>0</v>
          </cell>
        </row>
        <row r="26">
          <cell r="C26">
            <v>3599</v>
          </cell>
          <cell r="F26">
            <v>53</v>
          </cell>
          <cell r="H26">
            <v>2765</v>
          </cell>
          <cell r="K26">
            <v>0</v>
          </cell>
          <cell r="M26">
            <v>2117</v>
          </cell>
          <cell r="P26">
            <v>166</v>
          </cell>
          <cell r="R26">
            <v>0</v>
          </cell>
          <cell r="V26">
            <v>0</v>
          </cell>
          <cell r="Z26">
            <v>2228</v>
          </cell>
          <cell r="AB26">
            <v>0</v>
          </cell>
        </row>
        <row r="27">
          <cell r="C27">
            <v>0</v>
          </cell>
          <cell r="F27">
            <v>0</v>
          </cell>
          <cell r="H27">
            <v>0</v>
          </cell>
          <cell r="K27">
            <v>0</v>
          </cell>
          <cell r="M27">
            <v>0</v>
          </cell>
          <cell r="P27">
            <v>0</v>
          </cell>
          <cell r="R27">
            <v>0</v>
          </cell>
          <cell r="V27">
            <v>0</v>
          </cell>
          <cell r="Z27">
            <v>0</v>
          </cell>
          <cell r="AB27">
            <v>0</v>
          </cell>
        </row>
      </sheetData>
      <sheetData sheetId="1" refreshError="1"/>
      <sheetData sheetId="2" refreshError="1"/>
      <sheetData sheetId="3"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Решение комиссии"/>
    </sheetNames>
    <sheetDataSet>
      <sheetData sheetId="0">
        <row r="46">
          <cell r="D46">
            <v>20607</v>
          </cell>
        </row>
        <row r="47">
          <cell r="D47">
            <v>113996</v>
          </cell>
        </row>
        <row r="49">
          <cell r="D49">
            <v>32599</v>
          </cell>
        </row>
        <row r="50">
          <cell r="E50">
            <v>560341</v>
          </cell>
        </row>
        <row r="51">
          <cell r="D51">
            <v>52876</v>
          </cell>
        </row>
        <row r="53">
          <cell r="D53">
            <v>8098</v>
          </cell>
        </row>
        <row r="56">
          <cell r="D56">
            <v>169054</v>
          </cell>
        </row>
        <row r="71">
          <cell r="D71">
            <v>41858</v>
          </cell>
        </row>
        <row r="75">
          <cell r="D75">
            <v>3314</v>
          </cell>
        </row>
        <row r="87">
          <cell r="D87">
            <v>1437</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Решение комиссии"/>
    </sheetNames>
    <sheetDataSet>
      <sheetData sheetId="0">
        <row r="46">
          <cell r="D46">
            <v>47493</v>
          </cell>
        </row>
        <row r="47">
          <cell r="D47">
            <v>663</v>
          </cell>
        </row>
        <row r="49">
          <cell r="D49">
            <v>0</v>
          </cell>
        </row>
        <row r="50">
          <cell r="E50">
            <v>368507</v>
          </cell>
        </row>
        <row r="51">
          <cell r="D51">
            <v>3035</v>
          </cell>
        </row>
        <row r="53">
          <cell r="D53">
            <v>0</v>
          </cell>
        </row>
        <row r="56">
          <cell r="D56">
            <v>126449</v>
          </cell>
        </row>
        <row r="71">
          <cell r="D71">
            <v>0</v>
          </cell>
        </row>
        <row r="75">
          <cell r="D75">
            <v>0</v>
          </cell>
        </row>
        <row r="87">
          <cell r="D87">
            <v>0</v>
          </cell>
        </row>
      </sheetData>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Решение комиссии"/>
    </sheetNames>
    <sheetDataSet>
      <sheetData sheetId="0">
        <row r="46">
          <cell r="D46">
            <v>3681</v>
          </cell>
        </row>
        <row r="47">
          <cell r="D47">
            <v>8568</v>
          </cell>
        </row>
        <row r="49">
          <cell r="D49">
            <v>2826</v>
          </cell>
        </row>
        <row r="50">
          <cell r="E50">
            <v>51704</v>
          </cell>
        </row>
        <row r="51">
          <cell r="D51">
            <v>2790</v>
          </cell>
        </row>
        <row r="53">
          <cell r="D53">
            <v>0</v>
          </cell>
        </row>
        <row r="56">
          <cell r="D56">
            <v>21324</v>
          </cell>
        </row>
        <row r="71">
          <cell r="D71">
            <v>3329</v>
          </cell>
        </row>
        <row r="75">
          <cell r="D75">
            <v>0</v>
          </cell>
        </row>
        <row r="87">
          <cell r="D87">
            <v>640</v>
          </cell>
        </row>
      </sheetData>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Решение комиссии"/>
    </sheetNames>
    <sheetDataSet>
      <sheetData sheetId="0">
        <row r="46">
          <cell r="D46">
            <v>3828</v>
          </cell>
        </row>
        <row r="47">
          <cell r="D47">
            <v>7013</v>
          </cell>
        </row>
        <row r="49">
          <cell r="D49">
            <v>2347</v>
          </cell>
        </row>
        <row r="50">
          <cell r="E50">
            <v>66655</v>
          </cell>
        </row>
        <row r="51">
          <cell r="D51">
            <v>3375</v>
          </cell>
        </row>
        <row r="53">
          <cell r="D53">
            <v>0</v>
          </cell>
        </row>
        <row r="56">
          <cell r="D56">
            <v>16347</v>
          </cell>
        </row>
        <row r="71">
          <cell r="D71">
            <v>4795</v>
          </cell>
        </row>
        <row r="75">
          <cell r="D75">
            <v>0</v>
          </cell>
        </row>
        <row r="87">
          <cell r="D87">
            <v>0</v>
          </cell>
        </row>
      </sheetData>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Решение комиссии"/>
    </sheetNames>
    <sheetDataSet>
      <sheetData sheetId="0">
        <row r="46">
          <cell r="D46">
            <v>10548</v>
          </cell>
        </row>
        <row r="47">
          <cell r="D47">
            <v>12322</v>
          </cell>
        </row>
        <row r="49">
          <cell r="D49">
            <v>4018</v>
          </cell>
        </row>
        <row r="50">
          <cell r="E50">
            <v>105789</v>
          </cell>
        </row>
        <row r="51">
          <cell r="D51">
            <v>6607</v>
          </cell>
        </row>
        <row r="53">
          <cell r="D53">
            <v>0</v>
          </cell>
        </row>
        <row r="56">
          <cell r="D56">
            <v>39657</v>
          </cell>
        </row>
        <row r="71">
          <cell r="D71">
            <v>3943</v>
          </cell>
        </row>
        <row r="75">
          <cell r="D75">
            <v>0</v>
          </cell>
        </row>
        <row r="87">
          <cell r="D87">
            <v>0</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rgb="FFFFC000"/>
  </sheetPr>
  <dimension ref="A1:BD19"/>
  <sheetViews>
    <sheetView showZeros="0" zoomScale="60" zoomScaleNormal="60" workbookViewId="0">
      <pane xSplit="2" ySplit="5" topLeftCell="Y6" activePane="bottomRight" state="frozen"/>
      <selection pane="topRight" activeCell="C1" sqref="C1"/>
      <selection pane="bottomLeft" activeCell="A6" sqref="A6"/>
      <selection pane="bottomRight" activeCell="B8" sqref="B8"/>
    </sheetView>
  </sheetViews>
  <sheetFormatPr defaultColWidth="9.140625" defaultRowHeight="18.75"/>
  <cols>
    <col min="1" max="1" width="6.140625" style="71" customWidth="1"/>
    <col min="2" max="2" width="39.5703125" style="71" customWidth="1"/>
    <col min="3" max="3" width="6.140625" style="71" customWidth="1"/>
    <col min="4" max="42" width="13.85546875" style="71" customWidth="1"/>
    <col min="43" max="43" width="9.140625" style="71" customWidth="1"/>
    <col min="44" max="44" width="14.85546875" style="71" customWidth="1"/>
    <col min="45" max="45" width="16.28515625" style="71" customWidth="1"/>
    <col min="46" max="46" width="16.85546875" style="71" customWidth="1"/>
    <col min="47" max="47" width="12" style="71" customWidth="1"/>
    <col min="48" max="48" width="12.28515625" style="71" customWidth="1"/>
    <col min="49" max="49" width="16.28515625" style="71" customWidth="1"/>
    <col min="50" max="52" width="10.5703125" style="71" customWidth="1"/>
    <col min="53" max="16384" width="9.140625" style="71"/>
  </cols>
  <sheetData>
    <row r="1" spans="1:56" ht="32.25" customHeight="1">
      <c r="B1" s="83"/>
      <c r="C1" s="83"/>
      <c r="D1" s="181" t="s">
        <v>145</v>
      </c>
      <c r="E1" s="181"/>
      <c r="F1" s="181"/>
      <c r="G1" s="181"/>
      <c r="H1" s="181"/>
      <c r="I1" s="181"/>
      <c r="J1" s="181"/>
      <c r="K1" s="181"/>
      <c r="L1" s="181"/>
      <c r="M1" s="181"/>
      <c r="N1" s="181"/>
      <c r="O1" s="181"/>
      <c r="P1" s="181"/>
      <c r="Q1" s="181"/>
      <c r="R1" s="181"/>
      <c r="S1" s="181"/>
      <c r="T1" s="181"/>
      <c r="U1" s="181"/>
      <c r="V1" s="181" t="s">
        <v>156</v>
      </c>
      <c r="W1" s="181"/>
      <c r="X1" s="181"/>
      <c r="Y1" s="181"/>
      <c r="Z1" s="181"/>
      <c r="AA1" s="181"/>
      <c r="AB1" s="181"/>
      <c r="AC1" s="181"/>
      <c r="AD1" s="181"/>
      <c r="AE1" s="181"/>
      <c r="AF1" s="181"/>
      <c r="AG1" s="181"/>
      <c r="AH1" s="181"/>
      <c r="AI1" s="181"/>
      <c r="AJ1" s="181"/>
      <c r="AK1" s="181"/>
      <c r="AL1" s="181"/>
      <c r="AM1" s="181"/>
    </row>
    <row r="2" spans="1:56" ht="6.75" customHeight="1">
      <c r="B2" s="85"/>
      <c r="C2" s="85"/>
    </row>
    <row r="3" spans="1:56" ht="6" customHeight="1"/>
    <row r="4" spans="1:56" s="84" customFormat="1" ht="30" customHeight="1">
      <c r="A4" s="186" t="s">
        <v>0</v>
      </c>
      <c r="B4" s="187" t="s">
        <v>2</v>
      </c>
      <c r="C4" s="186" t="s">
        <v>6</v>
      </c>
      <c r="D4" s="183"/>
      <c r="E4" s="184"/>
      <c r="F4" s="184"/>
      <c r="G4" s="184"/>
      <c r="H4" s="184"/>
      <c r="I4" s="184"/>
      <c r="J4" s="184"/>
      <c r="K4" s="184"/>
      <c r="L4" s="184"/>
      <c r="M4" s="183"/>
      <c r="N4" s="184"/>
      <c r="O4" s="184"/>
      <c r="P4" s="184"/>
      <c r="Q4" s="184"/>
      <c r="R4" s="184"/>
      <c r="S4" s="184"/>
      <c r="T4" s="184"/>
      <c r="U4" s="184"/>
      <c r="V4" s="183"/>
      <c r="W4" s="184"/>
      <c r="X4" s="184"/>
      <c r="Y4" s="184"/>
      <c r="Z4" s="184"/>
      <c r="AA4" s="184"/>
      <c r="AB4" s="184"/>
      <c r="AC4" s="184"/>
      <c r="AD4" s="185"/>
      <c r="AE4" s="183"/>
      <c r="AF4" s="184"/>
      <c r="AG4" s="184"/>
      <c r="AH4" s="184"/>
      <c r="AI4" s="184"/>
      <c r="AJ4" s="184"/>
      <c r="AK4" s="184"/>
      <c r="AL4" s="184"/>
      <c r="AM4" s="185"/>
      <c r="AN4" s="175" t="s">
        <v>91</v>
      </c>
      <c r="AO4" s="176"/>
      <c r="AP4" s="177"/>
      <c r="AR4"/>
      <c r="AS4"/>
      <c r="AT4"/>
      <c r="AU4"/>
      <c r="AV4"/>
      <c r="AW4"/>
      <c r="AX4" s="71"/>
      <c r="AY4" s="71"/>
      <c r="AZ4" s="71"/>
      <c r="BA4" s="71"/>
      <c r="BB4" s="71"/>
      <c r="BC4" s="71"/>
      <c r="BD4" s="71"/>
    </row>
    <row r="5" spans="1:56" s="84" customFormat="1" ht="40.5" customHeight="1">
      <c r="A5" s="186"/>
      <c r="B5" s="188"/>
      <c r="C5" s="186"/>
      <c r="D5" s="182">
        <v>46023</v>
      </c>
      <c r="E5" s="182"/>
      <c r="F5" s="182"/>
      <c r="G5" s="182">
        <v>46054</v>
      </c>
      <c r="H5" s="182"/>
      <c r="I5" s="182"/>
      <c r="J5" s="182">
        <v>46082</v>
      </c>
      <c r="K5" s="182"/>
      <c r="L5" s="182"/>
      <c r="M5" s="182">
        <v>46113</v>
      </c>
      <c r="N5" s="182"/>
      <c r="O5" s="182"/>
      <c r="P5" s="182">
        <v>46143</v>
      </c>
      <c r="Q5" s="182"/>
      <c r="R5" s="182"/>
      <c r="S5" s="182">
        <v>46174</v>
      </c>
      <c r="T5" s="182"/>
      <c r="U5" s="182"/>
      <c r="V5" s="182">
        <v>46204</v>
      </c>
      <c r="W5" s="182"/>
      <c r="X5" s="182"/>
      <c r="Y5" s="182">
        <v>46235</v>
      </c>
      <c r="Z5" s="182"/>
      <c r="AA5" s="182"/>
      <c r="AB5" s="182">
        <v>46266</v>
      </c>
      <c r="AC5" s="182"/>
      <c r="AD5" s="182"/>
      <c r="AE5" s="182">
        <v>46296</v>
      </c>
      <c r="AF5" s="182"/>
      <c r="AG5" s="182"/>
      <c r="AH5" s="182">
        <v>46327</v>
      </c>
      <c r="AI5" s="182"/>
      <c r="AJ5" s="182"/>
      <c r="AK5" s="182">
        <v>46357</v>
      </c>
      <c r="AL5" s="182"/>
      <c r="AM5" s="182"/>
      <c r="AN5" s="178"/>
      <c r="AO5" s="179"/>
      <c r="AP5" s="180"/>
      <c r="AR5"/>
      <c r="AS5"/>
      <c r="AT5"/>
      <c r="AU5"/>
      <c r="AV5"/>
      <c r="AW5"/>
      <c r="AX5" s="71"/>
      <c r="AY5" s="71"/>
      <c r="AZ5" s="71"/>
      <c r="BA5" s="71"/>
      <c r="BB5" s="71"/>
      <c r="BC5" s="71"/>
      <c r="BD5" s="71"/>
    </row>
    <row r="6" spans="1:56" s="84" customFormat="1" ht="18" customHeight="1">
      <c r="A6" s="186"/>
      <c r="B6" s="189"/>
      <c r="C6" s="186"/>
      <c r="D6" s="86" t="s">
        <v>3</v>
      </c>
      <c r="E6" s="86" t="s">
        <v>4</v>
      </c>
      <c r="F6" s="86" t="s">
        <v>5</v>
      </c>
      <c r="G6" s="86" t="s">
        <v>3</v>
      </c>
      <c r="H6" s="86" t="s">
        <v>4</v>
      </c>
      <c r="I6" s="86" t="s">
        <v>5</v>
      </c>
      <c r="J6" s="86" t="s">
        <v>3</v>
      </c>
      <c r="K6" s="86" t="s">
        <v>4</v>
      </c>
      <c r="L6" s="86" t="s">
        <v>5</v>
      </c>
      <c r="M6" s="86" t="s">
        <v>3</v>
      </c>
      <c r="N6" s="86" t="s">
        <v>4</v>
      </c>
      <c r="O6" s="86" t="s">
        <v>5</v>
      </c>
      <c r="P6" s="86" t="s">
        <v>3</v>
      </c>
      <c r="Q6" s="86" t="s">
        <v>4</v>
      </c>
      <c r="R6" s="86" t="s">
        <v>5</v>
      </c>
      <c r="S6" s="86" t="s">
        <v>3</v>
      </c>
      <c r="T6" s="86" t="s">
        <v>4</v>
      </c>
      <c r="U6" s="86" t="s">
        <v>5</v>
      </c>
      <c r="V6" s="86" t="s">
        <v>3</v>
      </c>
      <c r="W6" s="86" t="s">
        <v>4</v>
      </c>
      <c r="X6" s="86" t="s">
        <v>5</v>
      </c>
      <c r="Y6" s="86" t="s">
        <v>3</v>
      </c>
      <c r="Z6" s="86" t="s">
        <v>4</v>
      </c>
      <c r="AA6" s="86" t="s">
        <v>5</v>
      </c>
      <c r="AB6" s="86" t="s">
        <v>3</v>
      </c>
      <c r="AC6" s="86" t="s">
        <v>4</v>
      </c>
      <c r="AD6" s="86" t="s">
        <v>5</v>
      </c>
      <c r="AE6" s="86" t="s">
        <v>3</v>
      </c>
      <c r="AF6" s="86" t="s">
        <v>4</v>
      </c>
      <c r="AG6" s="86" t="s">
        <v>5</v>
      </c>
      <c r="AH6" s="86" t="s">
        <v>3</v>
      </c>
      <c r="AI6" s="86" t="s">
        <v>4</v>
      </c>
      <c r="AJ6" s="86" t="s">
        <v>5</v>
      </c>
      <c r="AK6" s="86" t="s">
        <v>3</v>
      </c>
      <c r="AL6" s="86" t="s">
        <v>4</v>
      </c>
      <c r="AM6" s="86" t="s">
        <v>5</v>
      </c>
      <c r="AN6" s="86" t="s">
        <v>3</v>
      </c>
      <c r="AO6" s="86" t="s">
        <v>4</v>
      </c>
      <c r="AP6" s="86" t="s">
        <v>5</v>
      </c>
      <c r="AR6"/>
      <c r="AS6"/>
      <c r="AT6"/>
      <c r="AU6"/>
      <c r="AV6"/>
      <c r="AW6"/>
      <c r="AX6" s="71"/>
      <c r="AY6" s="71"/>
      <c r="AZ6" s="71"/>
      <c r="BA6" s="71"/>
      <c r="BB6" s="71"/>
      <c r="BC6" s="71"/>
      <c r="BD6" s="71"/>
    </row>
    <row r="7" spans="1:56" s="74" customFormat="1" ht="21" customHeight="1">
      <c r="A7" s="72">
        <v>1</v>
      </c>
      <c r="B7" s="72">
        <f>A7+1</f>
        <v>2</v>
      </c>
      <c r="C7" s="72">
        <f t="shared" ref="C7:AP7" si="0">B7+1</f>
        <v>3</v>
      </c>
      <c r="D7" s="72">
        <f t="shared" si="0"/>
        <v>4</v>
      </c>
      <c r="E7" s="72">
        <f t="shared" si="0"/>
        <v>5</v>
      </c>
      <c r="F7" s="72">
        <f t="shared" si="0"/>
        <v>6</v>
      </c>
      <c r="G7" s="72">
        <f t="shared" si="0"/>
        <v>7</v>
      </c>
      <c r="H7" s="72">
        <f t="shared" si="0"/>
        <v>8</v>
      </c>
      <c r="I7" s="72">
        <f t="shared" si="0"/>
        <v>9</v>
      </c>
      <c r="J7" s="72">
        <f t="shared" si="0"/>
        <v>10</v>
      </c>
      <c r="K7" s="72">
        <f t="shared" si="0"/>
        <v>11</v>
      </c>
      <c r="L7" s="72">
        <f t="shared" si="0"/>
        <v>12</v>
      </c>
      <c r="M7" s="72">
        <f t="shared" si="0"/>
        <v>13</v>
      </c>
      <c r="N7" s="72">
        <f t="shared" si="0"/>
        <v>14</v>
      </c>
      <c r="O7" s="72">
        <f t="shared" si="0"/>
        <v>15</v>
      </c>
      <c r="P7" s="72">
        <f t="shared" si="0"/>
        <v>16</v>
      </c>
      <c r="Q7" s="72">
        <f t="shared" si="0"/>
        <v>17</v>
      </c>
      <c r="R7" s="72">
        <f t="shared" si="0"/>
        <v>18</v>
      </c>
      <c r="S7" s="72">
        <f t="shared" si="0"/>
        <v>19</v>
      </c>
      <c r="T7" s="72">
        <f t="shared" si="0"/>
        <v>20</v>
      </c>
      <c r="U7" s="72">
        <f t="shared" si="0"/>
        <v>21</v>
      </c>
      <c r="V7" s="72">
        <f t="shared" si="0"/>
        <v>22</v>
      </c>
      <c r="W7" s="72">
        <f t="shared" si="0"/>
        <v>23</v>
      </c>
      <c r="X7" s="72">
        <f t="shared" si="0"/>
        <v>24</v>
      </c>
      <c r="Y7" s="72">
        <f t="shared" si="0"/>
        <v>25</v>
      </c>
      <c r="Z7" s="72">
        <f t="shared" si="0"/>
        <v>26</v>
      </c>
      <c r="AA7" s="72">
        <f t="shared" si="0"/>
        <v>27</v>
      </c>
      <c r="AB7" s="72">
        <f t="shared" si="0"/>
        <v>28</v>
      </c>
      <c r="AC7" s="72">
        <f t="shared" si="0"/>
        <v>29</v>
      </c>
      <c r="AD7" s="72">
        <f t="shared" si="0"/>
        <v>30</v>
      </c>
      <c r="AE7" s="72">
        <f t="shared" si="0"/>
        <v>31</v>
      </c>
      <c r="AF7" s="72">
        <f t="shared" si="0"/>
        <v>32</v>
      </c>
      <c r="AG7" s="72">
        <f t="shared" si="0"/>
        <v>33</v>
      </c>
      <c r="AH7" s="72">
        <f t="shared" si="0"/>
        <v>34</v>
      </c>
      <c r="AI7" s="72">
        <f t="shared" si="0"/>
        <v>35</v>
      </c>
      <c r="AJ7" s="72">
        <f t="shared" si="0"/>
        <v>36</v>
      </c>
      <c r="AK7" s="72">
        <f t="shared" si="0"/>
        <v>37</v>
      </c>
      <c r="AL7" s="72">
        <f t="shared" si="0"/>
        <v>38</v>
      </c>
      <c r="AM7" s="72">
        <f t="shared" si="0"/>
        <v>39</v>
      </c>
      <c r="AN7" s="72">
        <f t="shared" si="0"/>
        <v>40</v>
      </c>
      <c r="AO7" s="72">
        <f t="shared" si="0"/>
        <v>41</v>
      </c>
      <c r="AP7" s="72">
        <f t="shared" si="0"/>
        <v>42</v>
      </c>
      <c r="AR7"/>
      <c r="AS7"/>
      <c r="AT7"/>
      <c r="AU7"/>
      <c r="AV7"/>
      <c r="AW7"/>
    </row>
    <row r="8" spans="1:56" ht="21" customHeight="1">
      <c r="A8" s="148">
        <v>1</v>
      </c>
      <c r="B8" s="56" t="s">
        <v>7</v>
      </c>
      <c r="C8" s="95" t="s">
        <v>142</v>
      </c>
      <c r="D8" s="88">
        <f>E8+F8</f>
        <v>307938</v>
      </c>
      <c r="E8" s="89">
        <f>[1]Численность!$E$8</f>
        <v>157116</v>
      </c>
      <c r="F8" s="89">
        <f>[1]Численность!$F$8</f>
        <v>150822</v>
      </c>
      <c r="G8" s="88">
        <f>H8+I8</f>
        <v>306898</v>
      </c>
      <c r="H8" s="89">
        <v>156693</v>
      </c>
      <c r="I8" s="89">
        <v>150205</v>
      </c>
      <c r="J8" s="88">
        <f>K8+L8</f>
        <v>306788</v>
      </c>
      <c r="K8" s="89">
        <v>156780</v>
      </c>
      <c r="L8" s="89">
        <v>150008</v>
      </c>
      <c r="M8" s="88">
        <f>N8+O8</f>
        <v>0</v>
      </c>
      <c r="N8" s="89"/>
      <c r="O8" s="89"/>
      <c r="P8" s="88">
        <f>Q8+R8</f>
        <v>0</v>
      </c>
      <c r="Q8" s="89"/>
      <c r="R8" s="89"/>
      <c r="S8" s="88">
        <f>T8+U8</f>
        <v>0</v>
      </c>
      <c r="T8" s="89"/>
      <c r="U8" s="89"/>
      <c r="V8" s="88">
        <f>W8+X8</f>
        <v>0</v>
      </c>
      <c r="W8" s="89"/>
      <c r="X8" s="89"/>
      <c r="Y8" s="88">
        <f>Z8+AA8</f>
        <v>0</v>
      </c>
      <c r="Z8" s="89"/>
      <c r="AA8" s="89"/>
      <c r="AB8" s="88">
        <f>AC8+AD8</f>
        <v>0</v>
      </c>
      <c r="AC8" s="89"/>
      <c r="AD8" s="89"/>
      <c r="AE8" s="88">
        <f>AF8+AG8</f>
        <v>0</v>
      </c>
      <c r="AF8" s="89"/>
      <c r="AG8" s="89"/>
      <c r="AH8" s="88">
        <f>AI8+AJ8</f>
        <v>0</v>
      </c>
      <c r="AI8" s="89"/>
      <c r="AJ8" s="89"/>
      <c r="AK8" s="88">
        <f>AL8+AM8</f>
        <v>0</v>
      </c>
      <c r="AL8" s="89"/>
      <c r="AM8" s="89"/>
      <c r="AN8" s="88">
        <f t="shared" ref="AN8" si="1">AO8+AP8</f>
        <v>307208</v>
      </c>
      <c r="AO8" s="89">
        <f>IFERROR(ROUND((E8+H8+K8+N8+Q8+T8+W8+Z8+AC8+AF8+AI8+AL8)/$AN$19,0),0)</f>
        <v>156863</v>
      </c>
      <c r="AP8" s="89">
        <f t="shared" ref="AP8" si="2">IFERROR(ROUND((F8+I8+L8+O8+R8+U8+X8+AA8+AD8+AG8+AJ8+AM8)/$AN$19,0),0)</f>
        <v>150345</v>
      </c>
      <c r="AR8"/>
      <c r="AS8"/>
      <c r="AT8"/>
      <c r="AU8"/>
      <c r="AV8"/>
      <c r="AW8"/>
    </row>
    <row r="9" spans="1:56" s="90" customFormat="1" ht="18.95" customHeight="1">
      <c r="A9" s="148">
        <f>A8+1</f>
        <v>2</v>
      </c>
      <c r="B9" s="54" t="s">
        <v>87</v>
      </c>
      <c r="C9" s="87" t="s">
        <v>8</v>
      </c>
      <c r="D9" s="88">
        <f t="shared" ref="D9:D16" si="3">E9+F9</f>
        <v>200502</v>
      </c>
      <c r="E9" s="89">
        <f>[1]Численность!$E$9</f>
        <v>154938</v>
      </c>
      <c r="F9" s="89">
        <f>[1]Численность!$F$9</f>
        <v>45564</v>
      </c>
      <c r="G9" s="88">
        <f t="shared" ref="G9:G16" si="4">H9+I9</f>
        <v>199735</v>
      </c>
      <c r="H9" s="89">
        <v>154275</v>
      </c>
      <c r="I9" s="89">
        <v>45460</v>
      </c>
      <c r="J9" s="88">
        <f t="shared" ref="J9:J16" si="5">K9+L9</f>
        <v>199739</v>
      </c>
      <c r="K9" s="89">
        <v>154188</v>
      </c>
      <c r="L9" s="89">
        <v>45551</v>
      </c>
      <c r="M9" s="88">
        <f t="shared" ref="M9:M16" si="6">N9+O9</f>
        <v>0</v>
      </c>
      <c r="N9" s="89"/>
      <c r="O9" s="89"/>
      <c r="P9" s="88">
        <f t="shared" ref="P9:P16" si="7">Q9+R9</f>
        <v>0</v>
      </c>
      <c r="Q9" s="89"/>
      <c r="R9" s="89"/>
      <c r="S9" s="88">
        <f t="shared" ref="S9:S16" si="8">T9+U9</f>
        <v>0</v>
      </c>
      <c r="T9" s="89"/>
      <c r="U9" s="89"/>
      <c r="V9" s="88">
        <f t="shared" ref="V9:V16" si="9">W9+X9</f>
        <v>0</v>
      </c>
      <c r="W9" s="89"/>
      <c r="X9" s="89"/>
      <c r="Y9" s="88">
        <f t="shared" ref="Y9:Y16" si="10">Z9+AA9</f>
        <v>0</v>
      </c>
      <c r="Z9" s="89"/>
      <c r="AA9" s="89"/>
      <c r="AB9" s="88">
        <f t="shared" ref="AB9:AB16" si="11">AC9+AD9</f>
        <v>0</v>
      </c>
      <c r="AC9" s="89"/>
      <c r="AD9" s="89"/>
      <c r="AE9" s="88">
        <f t="shared" ref="AE9:AE16" si="12">AF9+AG9</f>
        <v>0</v>
      </c>
      <c r="AF9" s="89"/>
      <c r="AG9" s="89"/>
      <c r="AH9" s="88">
        <f t="shared" ref="AH9:AH16" si="13">AI9+AJ9</f>
        <v>0</v>
      </c>
      <c r="AI9" s="89"/>
      <c r="AJ9" s="89"/>
      <c r="AK9" s="88">
        <f t="shared" ref="AK9:AK16" si="14">AL9+AM9</f>
        <v>0</v>
      </c>
      <c r="AL9" s="89"/>
      <c r="AM9" s="89"/>
      <c r="AN9" s="88">
        <f t="shared" ref="AN9:AN16" si="15">AO9+AP9</f>
        <v>199992</v>
      </c>
      <c r="AO9" s="89">
        <f t="shared" ref="AO9:AO16" si="16">IFERROR(ROUND((E9+H9+K9+N9+Q9+T9+W9+Z9+AC9+AF9+AI9+AL9)/$AN$19,0),0)</f>
        <v>154467</v>
      </c>
      <c r="AP9" s="89">
        <f t="shared" ref="AP9:AP16" si="17">IFERROR(ROUND((F9+I9+L9+O9+R9+U9+X9+AA9+AD9+AG9+AJ9+AM9)/$AN$19,0),0)</f>
        <v>45525</v>
      </c>
      <c r="AR9"/>
      <c r="AS9"/>
      <c r="AT9"/>
      <c r="AU9"/>
      <c r="AV9"/>
      <c r="AW9"/>
      <c r="AX9" s="71"/>
      <c r="AY9" s="71"/>
      <c r="AZ9" s="71"/>
      <c r="BA9" s="71"/>
      <c r="BB9" s="71"/>
      <c r="BC9" s="71"/>
      <c r="BD9" s="71"/>
    </row>
    <row r="10" spans="1:56" s="90" customFormat="1" ht="18.95" customHeight="1">
      <c r="A10" s="148">
        <f t="shared" ref="A10:A16" si="18">A9+1</f>
        <v>3</v>
      </c>
      <c r="B10" s="54" t="s">
        <v>89</v>
      </c>
      <c r="C10" s="87" t="s">
        <v>9</v>
      </c>
      <c r="D10" s="88">
        <f t="shared" si="3"/>
        <v>51344</v>
      </c>
      <c r="E10" s="89">
        <f>[1]Численность!$E$10</f>
        <v>40709</v>
      </c>
      <c r="F10" s="89">
        <f>[1]Численность!$F$10</f>
        <v>10635</v>
      </c>
      <c r="G10" s="88">
        <f t="shared" si="4"/>
        <v>51181</v>
      </c>
      <c r="H10" s="89">
        <v>40550</v>
      </c>
      <c r="I10" s="89">
        <v>10631</v>
      </c>
      <c r="J10" s="88">
        <f t="shared" si="5"/>
        <v>51052</v>
      </c>
      <c r="K10" s="89">
        <v>40405</v>
      </c>
      <c r="L10" s="89">
        <v>10647</v>
      </c>
      <c r="M10" s="88">
        <f t="shared" si="6"/>
        <v>0</v>
      </c>
      <c r="N10" s="89"/>
      <c r="O10" s="89"/>
      <c r="P10" s="88">
        <f t="shared" si="7"/>
        <v>0</v>
      </c>
      <c r="Q10" s="89"/>
      <c r="R10" s="89"/>
      <c r="S10" s="88">
        <f t="shared" si="8"/>
        <v>0</v>
      </c>
      <c r="T10" s="89"/>
      <c r="U10" s="89"/>
      <c r="V10" s="88">
        <f t="shared" si="9"/>
        <v>0</v>
      </c>
      <c r="W10" s="89"/>
      <c r="X10" s="89"/>
      <c r="Y10" s="88">
        <f t="shared" si="10"/>
        <v>0</v>
      </c>
      <c r="Z10" s="89"/>
      <c r="AA10" s="89"/>
      <c r="AB10" s="88">
        <f t="shared" si="11"/>
        <v>0</v>
      </c>
      <c r="AC10" s="89"/>
      <c r="AD10" s="89"/>
      <c r="AE10" s="88">
        <f t="shared" si="12"/>
        <v>0</v>
      </c>
      <c r="AF10" s="89"/>
      <c r="AG10" s="89"/>
      <c r="AH10" s="88">
        <f t="shared" si="13"/>
        <v>0</v>
      </c>
      <c r="AI10" s="89"/>
      <c r="AJ10" s="89"/>
      <c r="AK10" s="88">
        <f t="shared" si="14"/>
        <v>0</v>
      </c>
      <c r="AL10" s="89"/>
      <c r="AM10" s="89"/>
      <c r="AN10" s="88">
        <f t="shared" si="15"/>
        <v>51193</v>
      </c>
      <c r="AO10" s="89">
        <f t="shared" si="16"/>
        <v>40555</v>
      </c>
      <c r="AP10" s="89">
        <f t="shared" si="17"/>
        <v>10638</v>
      </c>
      <c r="AR10"/>
      <c r="AS10"/>
      <c r="AT10"/>
      <c r="AU10"/>
      <c r="AV10"/>
      <c r="AW10"/>
      <c r="AX10" s="71"/>
      <c r="AY10" s="71"/>
      <c r="AZ10" s="71"/>
      <c r="BA10" s="71"/>
      <c r="BB10" s="71"/>
      <c r="BC10" s="71"/>
      <c r="BD10" s="71"/>
    </row>
    <row r="11" spans="1:56" s="90" customFormat="1" ht="18.95" customHeight="1">
      <c r="A11" s="148">
        <f t="shared" si="18"/>
        <v>4</v>
      </c>
      <c r="B11" s="56" t="s">
        <v>24</v>
      </c>
      <c r="C11" s="87" t="s">
        <v>10</v>
      </c>
      <c r="D11" s="88">
        <f t="shared" si="3"/>
        <v>17347</v>
      </c>
      <c r="E11" s="89">
        <f>[1]Численность!$E$11</f>
        <v>9112</v>
      </c>
      <c r="F11" s="89">
        <f>[1]Численность!$F$11</f>
        <v>8235</v>
      </c>
      <c r="G11" s="88">
        <f t="shared" si="4"/>
        <v>17314</v>
      </c>
      <c r="H11" s="89">
        <v>9085</v>
      </c>
      <c r="I11" s="89">
        <v>8229</v>
      </c>
      <c r="J11" s="88">
        <f t="shared" si="5"/>
        <v>17252</v>
      </c>
      <c r="K11" s="89">
        <v>9052</v>
      </c>
      <c r="L11" s="89">
        <v>8200</v>
      </c>
      <c r="M11" s="88">
        <f t="shared" si="6"/>
        <v>0</v>
      </c>
      <c r="N11" s="89"/>
      <c r="O11" s="89"/>
      <c r="P11" s="88">
        <f t="shared" si="7"/>
        <v>0</v>
      </c>
      <c r="Q11" s="89"/>
      <c r="R11" s="89"/>
      <c r="S11" s="88">
        <f t="shared" si="8"/>
        <v>0</v>
      </c>
      <c r="T11" s="89"/>
      <c r="U11" s="89"/>
      <c r="V11" s="88">
        <f t="shared" si="9"/>
        <v>0</v>
      </c>
      <c r="W11" s="89"/>
      <c r="X11" s="89"/>
      <c r="Y11" s="88">
        <f t="shared" si="10"/>
        <v>0</v>
      </c>
      <c r="Z11" s="89"/>
      <c r="AA11" s="89"/>
      <c r="AB11" s="88">
        <f t="shared" si="11"/>
        <v>0</v>
      </c>
      <c r="AC11" s="89"/>
      <c r="AD11" s="89"/>
      <c r="AE11" s="88">
        <f t="shared" si="12"/>
        <v>0</v>
      </c>
      <c r="AF11" s="89"/>
      <c r="AG11" s="89"/>
      <c r="AH11" s="88">
        <f t="shared" si="13"/>
        <v>0</v>
      </c>
      <c r="AI11" s="89"/>
      <c r="AJ11" s="89"/>
      <c r="AK11" s="88">
        <f t="shared" si="14"/>
        <v>0</v>
      </c>
      <c r="AL11" s="89"/>
      <c r="AM11" s="89"/>
      <c r="AN11" s="88">
        <f t="shared" si="15"/>
        <v>17304</v>
      </c>
      <c r="AO11" s="89">
        <f t="shared" si="16"/>
        <v>9083</v>
      </c>
      <c r="AP11" s="89">
        <f t="shared" si="17"/>
        <v>8221</v>
      </c>
      <c r="AR11"/>
      <c r="AS11"/>
      <c r="AT11"/>
      <c r="AU11"/>
      <c r="AV11"/>
      <c r="AW11"/>
      <c r="AX11" s="71"/>
      <c r="AY11" s="71"/>
      <c r="AZ11" s="71"/>
      <c r="BA11" s="71"/>
      <c r="BB11" s="71"/>
      <c r="BC11" s="71"/>
      <c r="BD11" s="71"/>
    </row>
    <row r="12" spans="1:56" s="90" customFormat="1" ht="18.95" customHeight="1">
      <c r="A12" s="148">
        <f t="shared" si="18"/>
        <v>5</v>
      </c>
      <c r="B12" s="56" t="s">
        <v>23</v>
      </c>
      <c r="C12" s="87" t="s">
        <v>11</v>
      </c>
      <c r="D12" s="88">
        <f t="shared" si="3"/>
        <v>15108</v>
      </c>
      <c r="E12" s="89">
        <f>[1]Численность!$E$12</f>
        <v>12798</v>
      </c>
      <c r="F12" s="89">
        <f>[1]Численность!$F$12</f>
        <v>2310</v>
      </c>
      <c r="G12" s="88">
        <f t="shared" si="4"/>
        <v>15067</v>
      </c>
      <c r="H12" s="89">
        <v>12761</v>
      </c>
      <c r="I12" s="89">
        <v>2306</v>
      </c>
      <c r="J12" s="88">
        <f t="shared" si="5"/>
        <v>15077</v>
      </c>
      <c r="K12" s="89">
        <v>12778</v>
      </c>
      <c r="L12" s="89">
        <v>2299</v>
      </c>
      <c r="M12" s="88">
        <f t="shared" si="6"/>
        <v>0</v>
      </c>
      <c r="N12" s="89"/>
      <c r="O12" s="89"/>
      <c r="P12" s="88">
        <f t="shared" si="7"/>
        <v>0</v>
      </c>
      <c r="Q12" s="89"/>
      <c r="R12" s="89"/>
      <c r="S12" s="88">
        <f t="shared" si="8"/>
        <v>0</v>
      </c>
      <c r="T12" s="89"/>
      <c r="U12" s="89"/>
      <c r="V12" s="88">
        <f t="shared" si="9"/>
        <v>0</v>
      </c>
      <c r="W12" s="89"/>
      <c r="X12" s="89"/>
      <c r="Y12" s="88">
        <f t="shared" si="10"/>
        <v>0</v>
      </c>
      <c r="Z12" s="89"/>
      <c r="AA12" s="89"/>
      <c r="AB12" s="88">
        <f t="shared" si="11"/>
        <v>0</v>
      </c>
      <c r="AC12" s="89"/>
      <c r="AD12" s="89"/>
      <c r="AE12" s="88">
        <f t="shared" si="12"/>
        <v>0</v>
      </c>
      <c r="AF12" s="89"/>
      <c r="AG12" s="89"/>
      <c r="AH12" s="88">
        <f t="shared" si="13"/>
        <v>0</v>
      </c>
      <c r="AI12" s="89"/>
      <c r="AJ12" s="89"/>
      <c r="AK12" s="88">
        <f t="shared" si="14"/>
        <v>0</v>
      </c>
      <c r="AL12" s="89"/>
      <c r="AM12" s="89"/>
      <c r="AN12" s="88">
        <f t="shared" si="15"/>
        <v>15084</v>
      </c>
      <c r="AO12" s="89">
        <f t="shared" si="16"/>
        <v>12779</v>
      </c>
      <c r="AP12" s="89">
        <f t="shared" si="17"/>
        <v>2305</v>
      </c>
      <c r="AR12"/>
      <c r="AS12"/>
      <c r="AT12"/>
      <c r="AU12"/>
      <c r="AV12"/>
      <c r="AW12"/>
      <c r="AX12" s="71"/>
      <c r="AY12" s="71"/>
      <c r="AZ12" s="71"/>
      <c r="BA12" s="71"/>
      <c r="BB12" s="71"/>
      <c r="BC12" s="71"/>
      <c r="BD12" s="71"/>
    </row>
    <row r="13" spans="1:56" s="90" customFormat="1" ht="18.95" customHeight="1">
      <c r="A13" s="148">
        <f t="shared" si="18"/>
        <v>6</v>
      </c>
      <c r="B13" s="56" t="s">
        <v>25</v>
      </c>
      <c r="C13" s="87" t="s">
        <v>12</v>
      </c>
      <c r="D13" s="88">
        <f t="shared" si="3"/>
        <v>30477</v>
      </c>
      <c r="E13" s="89">
        <f>[1]Численность!$E$13</f>
        <v>9406</v>
      </c>
      <c r="F13" s="89">
        <f>[1]Численность!$F$13</f>
        <v>21071</v>
      </c>
      <c r="G13" s="88">
        <f t="shared" si="4"/>
        <v>30467</v>
      </c>
      <c r="H13" s="89">
        <v>9399</v>
      </c>
      <c r="I13" s="89">
        <v>21068</v>
      </c>
      <c r="J13" s="88">
        <f t="shared" si="5"/>
        <v>30529</v>
      </c>
      <c r="K13" s="89">
        <v>9393</v>
      </c>
      <c r="L13" s="89">
        <v>21136</v>
      </c>
      <c r="M13" s="88">
        <f t="shared" si="6"/>
        <v>0</v>
      </c>
      <c r="N13" s="89"/>
      <c r="O13" s="89"/>
      <c r="P13" s="88">
        <f t="shared" si="7"/>
        <v>0</v>
      </c>
      <c r="Q13" s="89"/>
      <c r="R13" s="89"/>
      <c r="S13" s="88">
        <f t="shared" si="8"/>
        <v>0</v>
      </c>
      <c r="T13" s="89"/>
      <c r="U13" s="89"/>
      <c r="V13" s="88">
        <f t="shared" si="9"/>
        <v>0</v>
      </c>
      <c r="W13" s="89"/>
      <c r="X13" s="89"/>
      <c r="Y13" s="88">
        <f t="shared" si="10"/>
        <v>0</v>
      </c>
      <c r="Z13" s="89"/>
      <c r="AA13" s="89"/>
      <c r="AB13" s="88">
        <f t="shared" si="11"/>
        <v>0</v>
      </c>
      <c r="AC13" s="89"/>
      <c r="AD13" s="89"/>
      <c r="AE13" s="88">
        <f t="shared" si="12"/>
        <v>0</v>
      </c>
      <c r="AF13" s="89"/>
      <c r="AG13" s="89"/>
      <c r="AH13" s="88">
        <f t="shared" si="13"/>
        <v>0</v>
      </c>
      <c r="AI13" s="89"/>
      <c r="AJ13" s="89"/>
      <c r="AK13" s="88">
        <f t="shared" si="14"/>
        <v>0</v>
      </c>
      <c r="AL13" s="89"/>
      <c r="AM13" s="89"/>
      <c r="AN13" s="88">
        <f t="shared" si="15"/>
        <v>30491</v>
      </c>
      <c r="AO13" s="89">
        <f t="shared" si="16"/>
        <v>9399</v>
      </c>
      <c r="AP13" s="89">
        <f t="shared" si="17"/>
        <v>21092</v>
      </c>
      <c r="AR13"/>
      <c r="AS13"/>
      <c r="AT13"/>
      <c r="AU13"/>
      <c r="AV13"/>
      <c r="AW13"/>
      <c r="AX13" s="71"/>
      <c r="AY13" s="71"/>
      <c r="AZ13" s="71"/>
      <c r="BA13" s="71"/>
      <c r="BB13" s="71"/>
      <c r="BC13" s="71"/>
      <c r="BD13" s="71"/>
    </row>
    <row r="14" spans="1:56" s="90" customFormat="1" ht="18.95" customHeight="1">
      <c r="A14" s="148">
        <f t="shared" si="18"/>
        <v>7</v>
      </c>
      <c r="B14" s="56" t="s">
        <v>22</v>
      </c>
      <c r="C14" s="87" t="s">
        <v>13</v>
      </c>
      <c r="D14" s="88">
        <f t="shared" si="3"/>
        <v>5786</v>
      </c>
      <c r="E14" s="89">
        <f>[1]Численность!$E$14</f>
        <v>4075</v>
      </c>
      <c r="F14" s="89">
        <f>[1]Численность!$F$14</f>
        <v>1711</v>
      </c>
      <c r="G14" s="88">
        <f t="shared" si="4"/>
        <v>5778</v>
      </c>
      <c r="H14" s="89">
        <v>4068</v>
      </c>
      <c r="I14" s="89">
        <v>1710</v>
      </c>
      <c r="J14" s="88">
        <f t="shared" si="5"/>
        <v>5792</v>
      </c>
      <c r="K14" s="89">
        <v>4076</v>
      </c>
      <c r="L14" s="89">
        <v>1716</v>
      </c>
      <c r="M14" s="88">
        <f t="shared" si="6"/>
        <v>0</v>
      </c>
      <c r="N14" s="89"/>
      <c r="O14" s="89"/>
      <c r="P14" s="88">
        <f t="shared" si="7"/>
        <v>0</v>
      </c>
      <c r="Q14" s="89"/>
      <c r="R14" s="89"/>
      <c r="S14" s="88">
        <f t="shared" si="8"/>
        <v>0</v>
      </c>
      <c r="T14" s="89"/>
      <c r="U14" s="89"/>
      <c r="V14" s="88">
        <f t="shared" si="9"/>
        <v>0</v>
      </c>
      <c r="W14" s="89"/>
      <c r="X14" s="89"/>
      <c r="Y14" s="88">
        <f t="shared" si="10"/>
        <v>0</v>
      </c>
      <c r="Z14" s="89"/>
      <c r="AA14" s="89"/>
      <c r="AB14" s="88">
        <f t="shared" si="11"/>
        <v>0</v>
      </c>
      <c r="AC14" s="89"/>
      <c r="AD14" s="89"/>
      <c r="AE14" s="88">
        <f t="shared" si="12"/>
        <v>0</v>
      </c>
      <c r="AF14" s="89"/>
      <c r="AG14" s="89"/>
      <c r="AH14" s="88">
        <f t="shared" si="13"/>
        <v>0</v>
      </c>
      <c r="AI14" s="89"/>
      <c r="AJ14" s="89"/>
      <c r="AK14" s="88">
        <f t="shared" si="14"/>
        <v>0</v>
      </c>
      <c r="AL14" s="89"/>
      <c r="AM14" s="89"/>
      <c r="AN14" s="88">
        <f t="shared" si="15"/>
        <v>5785</v>
      </c>
      <c r="AO14" s="89">
        <f t="shared" si="16"/>
        <v>4073</v>
      </c>
      <c r="AP14" s="89">
        <f t="shared" si="17"/>
        <v>1712</v>
      </c>
      <c r="AR14"/>
      <c r="AS14"/>
      <c r="AT14"/>
      <c r="AU14"/>
      <c r="AV14"/>
      <c r="AW14"/>
      <c r="AX14" s="71"/>
      <c r="AY14" s="71"/>
      <c r="AZ14" s="71"/>
      <c r="BA14" s="71"/>
      <c r="BB14" s="71"/>
      <c r="BC14" s="71"/>
      <c r="BD14" s="71"/>
    </row>
    <row r="15" spans="1:56" s="90" customFormat="1" ht="18.95" customHeight="1">
      <c r="A15" s="148">
        <f t="shared" si="18"/>
        <v>8</v>
      </c>
      <c r="B15" s="56" t="s">
        <v>26</v>
      </c>
      <c r="C15" s="87" t="s">
        <v>14</v>
      </c>
      <c r="D15" s="88">
        <f t="shared" si="3"/>
        <v>2384</v>
      </c>
      <c r="E15" s="89">
        <f>[1]Численность!$E$15</f>
        <v>1786</v>
      </c>
      <c r="F15" s="89">
        <f>[1]Численность!$F$15</f>
        <v>598</v>
      </c>
      <c r="G15" s="88">
        <f t="shared" si="4"/>
        <v>2364</v>
      </c>
      <c r="H15" s="89">
        <v>1772</v>
      </c>
      <c r="I15" s="89">
        <v>592</v>
      </c>
      <c r="J15" s="88">
        <f t="shared" si="5"/>
        <v>2341</v>
      </c>
      <c r="K15" s="89">
        <v>1753</v>
      </c>
      <c r="L15" s="89">
        <v>588</v>
      </c>
      <c r="M15" s="88">
        <f t="shared" si="6"/>
        <v>0</v>
      </c>
      <c r="N15" s="89"/>
      <c r="O15" s="89"/>
      <c r="P15" s="88">
        <f t="shared" si="7"/>
        <v>0</v>
      </c>
      <c r="Q15" s="89"/>
      <c r="R15" s="89"/>
      <c r="S15" s="88">
        <f t="shared" si="8"/>
        <v>0</v>
      </c>
      <c r="T15" s="89"/>
      <c r="U15" s="89"/>
      <c r="V15" s="88">
        <f t="shared" si="9"/>
        <v>0</v>
      </c>
      <c r="W15" s="89"/>
      <c r="X15" s="89"/>
      <c r="Y15" s="88">
        <f t="shared" si="10"/>
        <v>0</v>
      </c>
      <c r="Z15" s="89"/>
      <c r="AA15" s="89"/>
      <c r="AB15" s="88">
        <f t="shared" si="11"/>
        <v>0</v>
      </c>
      <c r="AC15" s="89"/>
      <c r="AD15" s="89"/>
      <c r="AE15" s="88">
        <f t="shared" si="12"/>
        <v>0</v>
      </c>
      <c r="AF15" s="89"/>
      <c r="AG15" s="89"/>
      <c r="AH15" s="88">
        <f t="shared" si="13"/>
        <v>0</v>
      </c>
      <c r="AI15" s="89"/>
      <c r="AJ15" s="89"/>
      <c r="AK15" s="88">
        <f t="shared" si="14"/>
        <v>0</v>
      </c>
      <c r="AL15" s="89"/>
      <c r="AM15" s="89"/>
      <c r="AN15" s="88">
        <f t="shared" si="15"/>
        <v>2363</v>
      </c>
      <c r="AO15" s="89">
        <f t="shared" si="16"/>
        <v>1770</v>
      </c>
      <c r="AP15" s="89">
        <f t="shared" si="17"/>
        <v>593</v>
      </c>
      <c r="AR15"/>
      <c r="AS15"/>
      <c r="AT15"/>
      <c r="AU15"/>
      <c r="AV15"/>
      <c r="AW15"/>
      <c r="AX15" s="71"/>
      <c r="AY15" s="71"/>
      <c r="AZ15" s="71"/>
      <c r="BA15" s="71"/>
      <c r="BB15" s="71"/>
      <c r="BC15" s="71"/>
      <c r="BD15" s="71"/>
    </row>
    <row r="16" spans="1:56" s="90" customFormat="1" ht="18.95" customHeight="1">
      <c r="A16" s="148">
        <f t="shared" si="18"/>
        <v>9</v>
      </c>
      <c r="B16" s="94" t="s">
        <v>27</v>
      </c>
      <c r="C16" s="87" t="s">
        <v>15</v>
      </c>
      <c r="D16" s="88">
        <f t="shared" si="3"/>
        <v>9216</v>
      </c>
      <c r="E16" s="89">
        <f>[1]Численность!$E$16</f>
        <v>4162</v>
      </c>
      <c r="F16" s="89">
        <f>[1]Численность!$F$16</f>
        <v>5054</v>
      </c>
      <c r="G16" s="88">
        <f t="shared" si="4"/>
        <v>9158</v>
      </c>
      <c r="H16" s="89">
        <v>4154</v>
      </c>
      <c r="I16" s="89">
        <v>5004</v>
      </c>
      <c r="J16" s="88">
        <f t="shared" si="5"/>
        <v>9076</v>
      </c>
      <c r="K16" s="89">
        <v>4145</v>
      </c>
      <c r="L16" s="89">
        <v>4931</v>
      </c>
      <c r="M16" s="88">
        <f t="shared" si="6"/>
        <v>0</v>
      </c>
      <c r="N16" s="89"/>
      <c r="O16" s="89"/>
      <c r="P16" s="88">
        <f t="shared" si="7"/>
        <v>0</v>
      </c>
      <c r="Q16" s="89"/>
      <c r="R16" s="89"/>
      <c r="S16" s="88">
        <f t="shared" si="8"/>
        <v>0</v>
      </c>
      <c r="T16" s="89"/>
      <c r="U16" s="89"/>
      <c r="V16" s="88">
        <f t="shared" si="9"/>
        <v>0</v>
      </c>
      <c r="W16" s="89"/>
      <c r="X16" s="89"/>
      <c r="Y16" s="88">
        <f t="shared" si="10"/>
        <v>0</v>
      </c>
      <c r="Z16" s="89"/>
      <c r="AA16" s="89"/>
      <c r="AB16" s="88">
        <f t="shared" si="11"/>
        <v>0</v>
      </c>
      <c r="AC16" s="89"/>
      <c r="AD16" s="89"/>
      <c r="AE16" s="88">
        <f t="shared" si="12"/>
        <v>0</v>
      </c>
      <c r="AF16" s="89"/>
      <c r="AG16" s="89"/>
      <c r="AH16" s="88">
        <f t="shared" si="13"/>
        <v>0</v>
      </c>
      <c r="AI16" s="89"/>
      <c r="AJ16" s="89"/>
      <c r="AK16" s="88">
        <f t="shared" si="14"/>
        <v>0</v>
      </c>
      <c r="AL16" s="89"/>
      <c r="AM16" s="89"/>
      <c r="AN16" s="88">
        <f t="shared" si="15"/>
        <v>9150</v>
      </c>
      <c r="AO16" s="89">
        <f t="shared" si="16"/>
        <v>4154</v>
      </c>
      <c r="AP16" s="89">
        <f t="shared" si="17"/>
        <v>4996</v>
      </c>
      <c r="AR16"/>
      <c r="AS16"/>
      <c r="AT16"/>
      <c r="AU16"/>
      <c r="AV16"/>
      <c r="AW16"/>
      <c r="AX16" s="71"/>
      <c r="AY16" s="71"/>
      <c r="AZ16" s="71"/>
      <c r="BA16" s="71"/>
      <c r="BB16" s="71"/>
      <c r="BC16" s="71"/>
      <c r="BD16" s="71"/>
    </row>
    <row r="17" spans="1:56" customFormat="1" ht="18.95" customHeight="1"/>
    <row r="18" spans="1:56" s="93" customFormat="1" ht="18.95" customHeight="1">
      <c r="A18" s="148"/>
      <c r="B18" s="97" t="s">
        <v>60</v>
      </c>
      <c r="C18" s="91"/>
      <c r="D18" s="92">
        <f>SUM(E18:F18)</f>
        <v>640102</v>
      </c>
      <c r="E18" s="72">
        <f>SUM(E8:E16)</f>
        <v>394102</v>
      </c>
      <c r="F18" s="72">
        <f>SUM(F8:F16)</f>
        <v>246000</v>
      </c>
      <c r="G18" s="92">
        <f>SUM(H18:I18)</f>
        <v>637962</v>
      </c>
      <c r="H18" s="72">
        <f>SUM(H8:H16)</f>
        <v>392757</v>
      </c>
      <c r="I18" s="72">
        <f>SUM(I8:I16)</f>
        <v>245205</v>
      </c>
      <c r="J18" s="92">
        <f>SUM(K18:L18)</f>
        <v>637646</v>
      </c>
      <c r="K18" s="72">
        <f>SUM(K8:K16)</f>
        <v>392570</v>
      </c>
      <c r="L18" s="72">
        <f>SUM(L8:L16)</f>
        <v>245076</v>
      </c>
      <c r="M18" s="92">
        <f>SUM(N18:O18)</f>
        <v>0</v>
      </c>
      <c r="N18" s="72">
        <f>SUM(N8:N16)</f>
        <v>0</v>
      </c>
      <c r="O18" s="72">
        <f>SUM(O8:O16)</f>
        <v>0</v>
      </c>
      <c r="P18" s="92">
        <f>SUM(Q18:R18)</f>
        <v>0</v>
      </c>
      <c r="Q18" s="72">
        <f>SUM(Q8:Q16)</f>
        <v>0</v>
      </c>
      <c r="R18" s="72">
        <f>SUM(R8:R16)</f>
        <v>0</v>
      </c>
      <c r="S18" s="92">
        <f>SUM(T18:U18)</f>
        <v>0</v>
      </c>
      <c r="T18" s="72">
        <f>SUM(T8:T16)</f>
        <v>0</v>
      </c>
      <c r="U18" s="72">
        <f>SUM(U8:U16)</f>
        <v>0</v>
      </c>
      <c r="V18" s="92">
        <f>SUM(W18:X18)</f>
        <v>0</v>
      </c>
      <c r="W18" s="72">
        <f>SUM(W8:W16)</f>
        <v>0</v>
      </c>
      <c r="X18" s="72">
        <f>SUM(X8:X16)</f>
        <v>0</v>
      </c>
      <c r="Y18" s="92">
        <f>SUM(Z18:AA18)</f>
        <v>0</v>
      </c>
      <c r="Z18" s="72">
        <f>SUM(Z8:Z16)</f>
        <v>0</v>
      </c>
      <c r="AA18" s="72">
        <f>SUM(AA8:AA16)</f>
        <v>0</v>
      </c>
      <c r="AB18" s="92">
        <f>SUM(AC18:AD18)</f>
        <v>0</v>
      </c>
      <c r="AC18" s="72">
        <f>SUM(AC8:AC16)</f>
        <v>0</v>
      </c>
      <c r="AD18" s="72">
        <f>SUM(AD8:AD16)</f>
        <v>0</v>
      </c>
      <c r="AE18" s="92">
        <f>SUM(AF18:AG18)</f>
        <v>0</v>
      </c>
      <c r="AF18" s="72">
        <f>SUM(AF8:AF16)</f>
        <v>0</v>
      </c>
      <c r="AG18" s="72">
        <f>SUM(AG8:AG16)</f>
        <v>0</v>
      </c>
      <c r="AH18" s="92">
        <f>SUM(AI18:AJ18)</f>
        <v>0</v>
      </c>
      <c r="AI18" s="72">
        <f>SUM(AI8:AI16)</f>
        <v>0</v>
      </c>
      <c r="AJ18" s="72">
        <f>SUM(AJ8:AJ16)</f>
        <v>0</v>
      </c>
      <c r="AK18" s="92">
        <f>SUM(AL18:AM18)</f>
        <v>0</v>
      </c>
      <c r="AL18" s="72">
        <f>SUM(AL8:AL16)</f>
        <v>0</v>
      </c>
      <c r="AM18" s="72">
        <f>SUM(AM8:AM16)</f>
        <v>0</v>
      </c>
      <c r="AN18" s="88">
        <f>AO18+AP18</f>
        <v>638570</v>
      </c>
      <c r="AO18" s="72">
        <f>SUM(AO8:AO16)</f>
        <v>393143</v>
      </c>
      <c r="AP18" s="72">
        <f>SUM(AP8:AP16)</f>
        <v>245427</v>
      </c>
      <c r="AR18"/>
      <c r="AS18"/>
      <c r="AT18"/>
      <c r="AU18"/>
      <c r="AV18"/>
      <c r="AW18"/>
      <c r="AX18" s="74"/>
      <c r="AY18" s="74"/>
      <c r="AZ18" s="74"/>
      <c r="BA18" s="74"/>
      <c r="BB18" s="74"/>
      <c r="BC18" s="74"/>
      <c r="BD18" s="74"/>
    </row>
    <row r="19" spans="1:56">
      <c r="D19" s="71">
        <f>IF(D18&lt;&gt;0,1,0)</f>
        <v>1</v>
      </c>
      <c r="G19" s="71">
        <f>IF(G18&lt;&gt;0,1,0)</f>
        <v>1</v>
      </c>
      <c r="J19" s="71">
        <f>IF(J18&lt;&gt;0,1,0)</f>
        <v>1</v>
      </c>
      <c r="M19" s="71">
        <f>IF(M18&lt;&gt;0,1,0)</f>
        <v>0</v>
      </c>
      <c r="P19" s="71">
        <f>IF(P18&lt;&gt;0,1,0)</f>
        <v>0</v>
      </c>
      <c r="S19" s="71">
        <f>IF(S18&lt;&gt;0,1,0)</f>
        <v>0</v>
      </c>
      <c r="V19" s="71">
        <f>IF(V18&lt;&gt;0,1,0)</f>
        <v>0</v>
      </c>
      <c r="Y19" s="71">
        <f>IF(Y18&lt;&gt;0,1,0)</f>
        <v>0</v>
      </c>
      <c r="AB19" s="71">
        <f>IF(AB18&lt;&gt;0,1,0)</f>
        <v>0</v>
      </c>
      <c r="AE19" s="71">
        <f>IF(AE18&lt;&gt;0,1,0)</f>
        <v>0</v>
      </c>
      <c r="AH19" s="71">
        <f>IF(AH18&lt;&gt;0,1,0)</f>
        <v>0</v>
      </c>
      <c r="AK19" s="71">
        <f>IF(AK18&lt;&gt;0,1,0)</f>
        <v>0</v>
      </c>
      <c r="AN19" s="71">
        <f>SUM(D19:AM19)</f>
        <v>3</v>
      </c>
    </row>
  </sheetData>
  <mergeCells count="22">
    <mergeCell ref="AE4:AM4"/>
    <mergeCell ref="A4:A6"/>
    <mergeCell ref="B4:B6"/>
    <mergeCell ref="C4:C6"/>
    <mergeCell ref="D4:L4"/>
    <mergeCell ref="M4:U4"/>
    <mergeCell ref="AN4:AP5"/>
    <mergeCell ref="D1:U1"/>
    <mergeCell ref="V1:AM1"/>
    <mergeCell ref="S5:U5"/>
    <mergeCell ref="V5:X5"/>
    <mergeCell ref="Y5:AA5"/>
    <mergeCell ref="AB5:AD5"/>
    <mergeCell ref="AE5:AG5"/>
    <mergeCell ref="D5:F5"/>
    <mergeCell ref="G5:I5"/>
    <mergeCell ref="J5:L5"/>
    <mergeCell ref="M5:O5"/>
    <mergeCell ref="P5:R5"/>
    <mergeCell ref="AH5:AJ5"/>
    <mergeCell ref="AK5:AM5"/>
    <mergeCell ref="V4:AD4"/>
  </mergeCells>
  <printOptions horizontalCentered="1"/>
  <pageMargins left="0.19685039370078741" right="0.19685039370078741" top="0.57999999999999996" bottom="0.59055118110236227" header="0.31496062992125984" footer="0.31496062992125984"/>
  <pageSetup paperSize="9" scale="70" orientation="landscape" r:id="rId1"/>
  <headerFooter>
    <oddFooter>&amp;LИ.С. Белова</oddFooter>
  </headerFooter>
</worksheet>
</file>

<file path=xl/worksheets/sheet2.xml><?xml version="1.0" encoding="utf-8"?>
<worksheet xmlns="http://schemas.openxmlformats.org/spreadsheetml/2006/main" xmlns:r="http://schemas.openxmlformats.org/officeDocument/2006/relationships">
  <sheetPr>
    <tabColor rgb="FFFFC000"/>
  </sheetPr>
  <dimension ref="A1:Z35"/>
  <sheetViews>
    <sheetView zoomScale="60" zoomScaleNormal="60" workbookViewId="0">
      <pane xSplit="3" ySplit="7" topLeftCell="D8" activePane="bottomRight" state="frozen"/>
      <selection pane="topRight" activeCell="D1" sqref="D1"/>
      <selection pane="bottomLeft" activeCell="A8" sqref="A8"/>
      <selection pane="bottomRight" activeCell="I15" sqref="I15"/>
    </sheetView>
  </sheetViews>
  <sheetFormatPr defaultColWidth="9.140625" defaultRowHeight="15.75"/>
  <cols>
    <col min="1" max="1" width="9.140625" style="67"/>
    <col min="2" max="2" width="44.140625" style="67" customWidth="1"/>
    <col min="3" max="3" width="9.42578125" style="67" customWidth="1"/>
    <col min="4" max="4" width="16.42578125" style="67" customWidth="1"/>
    <col min="5" max="5" width="20.28515625" style="67" customWidth="1"/>
    <col min="6" max="6" width="22.5703125" style="67" customWidth="1"/>
    <col min="7" max="7" width="14.85546875" style="67" customWidth="1"/>
    <col min="8" max="10" width="16.42578125" style="67" customWidth="1"/>
    <col min="11" max="13" width="16.85546875" style="67" customWidth="1"/>
    <col min="14" max="14" width="12.5703125" style="67" customWidth="1"/>
    <col min="15" max="15" width="16.28515625" style="67" customWidth="1"/>
    <col min="16" max="16" width="17.5703125" style="67" customWidth="1"/>
    <col min="17" max="17" width="21.85546875" style="67" customWidth="1"/>
    <col min="18" max="18" width="17.140625" style="67" customWidth="1"/>
    <col min="19" max="19" width="17.5703125" style="67" customWidth="1"/>
    <col min="20" max="20" width="16.42578125" style="67" customWidth="1"/>
    <col min="21" max="21" width="24.140625" style="67" customWidth="1"/>
    <col min="22" max="22" width="23.7109375" style="67" customWidth="1"/>
    <col min="23" max="23" width="19.5703125" style="67" customWidth="1"/>
    <col min="24" max="24" width="25.140625" style="67" customWidth="1"/>
    <col min="25" max="25" width="9.140625" style="67"/>
    <col min="26" max="26" width="20.140625" style="67" customWidth="1"/>
    <col min="27" max="27" width="20.5703125" style="67" customWidth="1"/>
    <col min="28" max="28" width="18.140625" style="67" customWidth="1"/>
    <col min="29" max="29" width="21.5703125" style="67" customWidth="1"/>
    <col min="30" max="16384" width="9.140625" style="67"/>
  </cols>
  <sheetData>
    <row r="1" spans="1:26" ht="55.5" customHeight="1">
      <c r="L1" s="200" t="s">
        <v>80</v>
      </c>
      <c r="M1" s="200"/>
      <c r="N1" s="200"/>
      <c r="O1" s="200" t="s">
        <v>81</v>
      </c>
      <c r="P1" s="200"/>
      <c r="Q1" s="152"/>
      <c r="R1" s="152"/>
      <c r="S1" s="152"/>
      <c r="T1" s="152"/>
      <c r="U1" s="153"/>
    </row>
    <row r="2" spans="1:26" ht="44.25" customHeight="1">
      <c r="A2" s="205" t="s">
        <v>151</v>
      </c>
      <c r="B2" s="205"/>
      <c r="C2" s="205"/>
      <c r="D2" s="205"/>
      <c r="E2" s="205"/>
      <c r="F2" s="205"/>
      <c r="G2" s="205"/>
      <c r="H2" s="154"/>
      <c r="I2" s="154"/>
      <c r="J2" s="154"/>
      <c r="K2" s="154"/>
      <c r="L2" s="200" t="s">
        <v>82</v>
      </c>
      <c r="M2" s="200"/>
      <c r="N2" s="200"/>
      <c r="O2" s="200" t="s">
        <v>83</v>
      </c>
      <c r="P2" s="200"/>
      <c r="Q2" s="152"/>
      <c r="R2" s="152"/>
      <c r="S2" s="152"/>
      <c r="T2" s="152"/>
      <c r="U2" s="153"/>
      <c r="V2" s="154"/>
      <c r="W2" s="154"/>
      <c r="X2" s="154"/>
      <c r="Y2" s="154"/>
      <c r="Z2" s="154"/>
    </row>
    <row r="3" spans="1:26" ht="51" customHeight="1">
      <c r="L3" s="200" t="s">
        <v>79</v>
      </c>
      <c r="M3" s="200"/>
      <c r="N3" s="200"/>
      <c r="O3" s="155"/>
      <c r="P3" s="155"/>
      <c r="Q3" s="155"/>
      <c r="R3" s="155"/>
      <c r="S3" s="155"/>
      <c r="T3" s="155"/>
      <c r="U3" s="153"/>
    </row>
    <row r="5" spans="1:26" ht="25.5" customHeight="1">
      <c r="A5" s="206" t="s">
        <v>0</v>
      </c>
      <c r="B5" s="206" t="s">
        <v>2</v>
      </c>
      <c r="C5" s="150"/>
      <c r="D5" s="201" t="s">
        <v>161</v>
      </c>
      <c r="E5" s="201"/>
      <c r="F5" s="201"/>
      <c r="G5" s="209" t="s">
        <v>33</v>
      </c>
      <c r="H5" s="197" t="s">
        <v>45</v>
      </c>
      <c r="I5" s="198"/>
      <c r="J5" s="198"/>
      <c r="K5" s="198"/>
      <c r="L5" s="198"/>
      <c r="M5" s="199"/>
      <c r="N5" s="201" t="s">
        <v>35</v>
      </c>
      <c r="O5" s="201"/>
      <c r="P5" s="201"/>
      <c r="Q5" s="190" t="s">
        <v>148</v>
      </c>
      <c r="R5" s="191"/>
      <c r="S5" s="191"/>
      <c r="T5" s="192"/>
      <c r="U5" s="190" t="s">
        <v>146</v>
      </c>
      <c r="V5" s="191"/>
      <c r="W5" s="191"/>
      <c r="X5" s="192"/>
    </row>
    <row r="6" spans="1:26" ht="30" customHeight="1">
      <c r="A6" s="206"/>
      <c r="B6" s="206"/>
      <c r="C6" s="207" t="s">
        <v>6</v>
      </c>
      <c r="D6" s="196" t="s">
        <v>33</v>
      </c>
      <c r="E6" s="209" t="s">
        <v>34</v>
      </c>
      <c r="F6" s="209" t="s">
        <v>38</v>
      </c>
      <c r="G6" s="211"/>
      <c r="H6" s="202" t="s">
        <v>34</v>
      </c>
      <c r="I6" s="203"/>
      <c r="J6" s="204"/>
      <c r="K6" s="202" t="s">
        <v>38</v>
      </c>
      <c r="L6" s="203"/>
      <c r="M6" s="204"/>
      <c r="N6" s="196" t="s">
        <v>33</v>
      </c>
      <c r="O6" s="196" t="s">
        <v>34</v>
      </c>
      <c r="P6" s="196" t="s">
        <v>38</v>
      </c>
      <c r="Q6" s="193"/>
      <c r="R6" s="194"/>
      <c r="S6" s="194"/>
      <c r="T6" s="195"/>
      <c r="U6" s="193"/>
      <c r="V6" s="194"/>
      <c r="W6" s="194"/>
      <c r="X6" s="195"/>
    </row>
    <row r="7" spans="1:26" ht="67.5" customHeight="1">
      <c r="A7" s="206"/>
      <c r="B7" s="206"/>
      <c r="C7" s="208"/>
      <c r="D7" s="196"/>
      <c r="E7" s="210"/>
      <c r="F7" s="210"/>
      <c r="G7" s="210"/>
      <c r="H7" s="149" t="s">
        <v>33</v>
      </c>
      <c r="I7" s="96" t="s">
        <v>146</v>
      </c>
      <c r="J7" s="149" t="s">
        <v>147</v>
      </c>
      <c r="K7" s="149" t="s">
        <v>33</v>
      </c>
      <c r="L7" s="96" t="s">
        <v>146</v>
      </c>
      <c r="M7" s="149" t="s">
        <v>147</v>
      </c>
      <c r="N7" s="196"/>
      <c r="O7" s="196"/>
      <c r="P7" s="196"/>
      <c r="Q7" s="149" t="s">
        <v>85</v>
      </c>
      <c r="R7" s="149" t="s">
        <v>149</v>
      </c>
      <c r="S7" s="149" t="s">
        <v>86</v>
      </c>
      <c r="T7" s="149" t="s">
        <v>150</v>
      </c>
      <c r="U7" s="149" t="s">
        <v>85</v>
      </c>
      <c r="V7" s="167" t="s">
        <v>158</v>
      </c>
      <c r="W7" s="149" t="s">
        <v>86</v>
      </c>
      <c r="X7" s="167" t="s">
        <v>159</v>
      </c>
    </row>
    <row r="8" spans="1:26" ht="19.5" customHeight="1">
      <c r="A8" s="150">
        <v>1</v>
      </c>
      <c r="B8" s="150">
        <f>A8+1</f>
        <v>2</v>
      </c>
      <c r="C8" s="150">
        <f t="shared" ref="C8:P8" si="0">B8+1</f>
        <v>3</v>
      </c>
      <c r="D8" s="150">
        <f t="shared" si="0"/>
        <v>4</v>
      </c>
      <c r="E8" s="150">
        <f t="shared" si="0"/>
        <v>5</v>
      </c>
      <c r="F8" s="150">
        <f t="shared" si="0"/>
        <v>6</v>
      </c>
      <c r="G8" s="150">
        <f t="shared" si="0"/>
        <v>7</v>
      </c>
      <c r="H8" s="150">
        <f t="shared" si="0"/>
        <v>8</v>
      </c>
      <c r="I8" s="150">
        <f t="shared" si="0"/>
        <v>9</v>
      </c>
      <c r="J8" s="150">
        <f t="shared" si="0"/>
        <v>10</v>
      </c>
      <c r="K8" s="150">
        <f t="shared" si="0"/>
        <v>11</v>
      </c>
      <c r="L8" s="150">
        <f t="shared" si="0"/>
        <v>12</v>
      </c>
      <c r="M8" s="150">
        <f t="shared" si="0"/>
        <v>13</v>
      </c>
      <c r="N8" s="150">
        <f t="shared" si="0"/>
        <v>14</v>
      </c>
      <c r="O8" s="150">
        <f t="shared" si="0"/>
        <v>15</v>
      </c>
      <c r="P8" s="150">
        <f t="shared" si="0"/>
        <v>16</v>
      </c>
      <c r="Q8" s="98"/>
      <c r="R8" s="98"/>
      <c r="S8" s="98"/>
      <c r="T8" s="98"/>
      <c r="U8" s="98"/>
      <c r="V8" s="98"/>
      <c r="W8" s="98"/>
      <c r="X8" s="98"/>
    </row>
    <row r="9" spans="1:26" ht="19.5" customHeight="1">
      <c r="A9" s="151">
        <v>1</v>
      </c>
      <c r="B9" s="156" t="s">
        <v>7</v>
      </c>
      <c r="C9" s="157" t="s">
        <v>142</v>
      </c>
      <c r="D9" s="158">
        <f>E9+F9</f>
        <v>520613</v>
      </c>
      <c r="E9" s="158">
        <f>ROUND(('[2]Решение комиссии'!$D$46+'[2]Решение комиссии'!$D$47+'[2]Решение комиссии'!$D$49+'[2]Решение комиссии'!$E$50+'[2]Решение комиссии'!$D$51+'[2]Решение комиссии'!$D$53)/4,0)</f>
        <v>385616</v>
      </c>
      <c r="F9" s="158">
        <f>ROUND(('[2]Решение комиссии'!$D$56+'[2]Решение комиссии'!$D$71+'[2]Решение комиссии'!$D$75+'[2]Решение комиссии'!$D$87)/4,0)</f>
        <v>134997</v>
      </c>
      <c r="G9" s="159">
        <f>H9+K9</f>
        <v>426402</v>
      </c>
      <c r="H9" s="160">
        <f>I9+J9</f>
        <v>332942</v>
      </c>
      <c r="I9" s="160">
        <f>U9+V9</f>
        <v>137777</v>
      </c>
      <c r="J9" s="159">
        <f>Q9+R9</f>
        <v>195165</v>
      </c>
      <c r="K9" s="160">
        <f>L9+M9</f>
        <v>93460</v>
      </c>
      <c r="L9" s="161">
        <f>W9+X9</f>
        <v>48964</v>
      </c>
      <c r="M9" s="159">
        <f>S9+T9</f>
        <v>44496</v>
      </c>
      <c r="N9" s="162">
        <f>ROUND(G9/D9*100,0)</f>
        <v>82</v>
      </c>
      <c r="O9" s="160">
        <f>H9/E9*100</f>
        <v>86.340297083108581</v>
      </c>
      <c r="P9" s="160">
        <f>K9/F9*100</f>
        <v>69.231168100031852</v>
      </c>
      <c r="Q9" s="166">
        <v>168419</v>
      </c>
      <c r="R9" s="166">
        <f>[3]Лист1!$AH$14</f>
        <v>26746</v>
      </c>
      <c r="S9" s="166">
        <v>43406</v>
      </c>
      <c r="T9" s="166">
        <f>[3]Лист1!$AJ$14</f>
        <v>1090</v>
      </c>
      <c r="U9" s="98">
        <v>115473</v>
      </c>
      <c r="V9" s="160">
        <f>[4]Лист1!$C$14+[4]Лист1!$H$14+[4]Лист1!$M$14+[4]Лист1!$R$14+[4]Лист1!$V$14+[4]Лист1!$Z$14+[4]Лист1!$AB$14</f>
        <v>22304</v>
      </c>
      <c r="W9" s="98">
        <v>47669</v>
      </c>
      <c r="X9" s="160">
        <f>[4]Лист1!$F$14+[4]Лист1!$K$14+[4]Лист1!$P$14</f>
        <v>1295</v>
      </c>
    </row>
    <row r="10" spans="1:26">
      <c r="A10" s="151">
        <f>A9+1</f>
        <v>2</v>
      </c>
      <c r="B10" s="163" t="s">
        <v>87</v>
      </c>
      <c r="C10" s="164" t="s">
        <v>88</v>
      </c>
      <c r="D10" s="158">
        <f t="shared" ref="D10:D17" si="1">E10+F10</f>
        <v>251045</v>
      </c>
      <c r="E10" s="158">
        <f>ROUND(('[5]Решение комиссии'!$D$46+'[5]Решение комиссии'!$D$47+'[5]Решение комиссии'!$D$49+'[5]Решение комиссии'!$E$50+'[5]Решение комиссии'!$D$51+'[5]Решение комиссии'!$D$53)/4,0)</f>
        <v>197129</v>
      </c>
      <c r="F10" s="158">
        <f>ROUND(('[5]Решение комиссии'!$D$56+'[5]Решение комиссии'!$D$71+'[5]Решение комиссии'!$D$75+'[5]Решение комиссии'!$D$87)/4,0)</f>
        <v>53916</v>
      </c>
      <c r="G10" s="159">
        <f t="shared" ref="G10:G17" si="2">H10+K10</f>
        <v>211507</v>
      </c>
      <c r="H10" s="160">
        <f t="shared" ref="H10:H17" si="3">I10+J10</f>
        <v>185530</v>
      </c>
      <c r="I10" s="160">
        <f t="shared" ref="I10:I17" si="4">U10+V10</f>
        <v>71394</v>
      </c>
      <c r="J10" s="159">
        <f t="shared" ref="J10:J17" si="5">Q10+R10</f>
        <v>114136</v>
      </c>
      <c r="K10" s="160">
        <f t="shared" ref="K10:K17" si="6">L10+M10</f>
        <v>25977</v>
      </c>
      <c r="L10" s="161">
        <f t="shared" ref="L10:L17" si="7">W10+X10</f>
        <v>11152</v>
      </c>
      <c r="M10" s="159">
        <f t="shared" ref="M10:M17" si="8">S10+T10</f>
        <v>14825</v>
      </c>
      <c r="N10" s="162">
        <f t="shared" ref="N10:N17" si="9">ROUND(G10/D10*100,0)</f>
        <v>84</v>
      </c>
      <c r="O10" s="160">
        <f t="shared" ref="O10:O17" si="10">H10/E10*100</f>
        <v>94.11603569236388</v>
      </c>
      <c r="P10" s="160">
        <f t="shared" ref="P10:P17" si="11">K10/F10*100</f>
        <v>48.180503004673938</v>
      </c>
      <c r="Q10" s="166">
        <v>95437</v>
      </c>
      <c r="R10" s="166">
        <f>[3]Лист1!$AH$27</f>
        <v>18699</v>
      </c>
      <c r="S10" s="166">
        <v>14459</v>
      </c>
      <c r="T10" s="166">
        <f>[3]Лист1!$AJ$27</f>
        <v>366</v>
      </c>
      <c r="U10" s="160">
        <v>60685</v>
      </c>
      <c r="V10" s="160">
        <f>[4]Лист1!$C$26+[4]Лист1!$H$26+[4]Лист1!$M$26+[4]Лист1!$R$26+[4]Лист1!$V$26+[4]Лист1!$Z$26+[4]Лист1!$AB$26</f>
        <v>10709</v>
      </c>
      <c r="W10" s="98">
        <v>10933</v>
      </c>
      <c r="X10" s="160">
        <f>[4]Лист1!$F$26+[4]Лист1!$K$26+[4]Лист1!$P$26</f>
        <v>219</v>
      </c>
    </row>
    <row r="11" spans="1:26">
      <c r="A11" s="151">
        <f t="shared" ref="A11:A17" si="12">A10+1</f>
        <v>3</v>
      </c>
      <c r="B11" s="163" t="s">
        <v>89</v>
      </c>
      <c r="C11" s="164" t="s">
        <v>90</v>
      </c>
      <c r="D11" s="158">
        <f t="shared" si="1"/>
        <v>136537</v>
      </c>
      <c r="E11" s="158">
        <f>ROUND(('[6]Решение комиссии'!$D$46+'[6]Решение комиссии'!$D$47+'[6]Решение комиссии'!$D$49+'[6]Решение комиссии'!$E$50+'[6]Решение комиссии'!$D$51+'[6]Решение комиссии'!$D$53)/4,0)</f>
        <v>104925</v>
      </c>
      <c r="F11" s="158">
        <f>ROUND(('[6]Решение комиссии'!$D$56+'[6]Решение комиссии'!$D$71+'[6]Решение комиссии'!$D$75+'[6]Решение комиссии'!$D$87)/4,0)</f>
        <v>31612</v>
      </c>
      <c r="G11" s="159">
        <f t="shared" si="2"/>
        <v>147250</v>
      </c>
      <c r="H11" s="160">
        <f t="shared" si="3"/>
        <v>120370</v>
      </c>
      <c r="I11" s="160">
        <f t="shared" si="4"/>
        <v>46737</v>
      </c>
      <c r="J11" s="159">
        <f t="shared" si="5"/>
        <v>73633</v>
      </c>
      <c r="K11" s="160">
        <f t="shared" si="6"/>
        <v>26880</v>
      </c>
      <c r="L11" s="161">
        <f t="shared" si="7"/>
        <v>17521</v>
      </c>
      <c r="M11" s="159">
        <f t="shared" si="8"/>
        <v>9359</v>
      </c>
      <c r="N11" s="162">
        <f t="shared" si="9"/>
        <v>108</v>
      </c>
      <c r="O11" s="160">
        <f t="shared" si="10"/>
        <v>114.72003812246842</v>
      </c>
      <c r="P11" s="160">
        <f t="shared" si="11"/>
        <v>85.031000885739587</v>
      </c>
      <c r="Q11" s="166">
        <v>61850</v>
      </c>
      <c r="R11" s="166">
        <f>[3]Лист1!$AH$11</f>
        <v>11783</v>
      </c>
      <c r="S11" s="166">
        <v>9359</v>
      </c>
      <c r="T11" s="166">
        <f>[3]Лист1!$AJ$11</f>
        <v>0</v>
      </c>
      <c r="U11" s="160">
        <v>43655</v>
      </c>
      <c r="V11" s="160">
        <f>[4]Лист1!$C$11+[4]Лист1!$H$11+[4]Лист1!$M$11+[4]Лист1!$R$11+[4]Лист1!$V$11+[4]Лист1!$Z$11+[4]Лист1!$AB$11</f>
        <v>3082</v>
      </c>
      <c r="W11" s="98">
        <v>17521</v>
      </c>
      <c r="X11" s="160">
        <f>[4]Лист1!$F$11+[4]Лист1!$K$11+[4]Лист1!$P$11</f>
        <v>0</v>
      </c>
    </row>
    <row r="12" spans="1:26">
      <c r="A12" s="151">
        <f t="shared" si="12"/>
        <v>4</v>
      </c>
      <c r="B12" s="156" t="s">
        <v>24</v>
      </c>
      <c r="C12" s="164" t="s">
        <v>16</v>
      </c>
      <c r="D12" s="158">
        <f t="shared" si="1"/>
        <v>23715</v>
      </c>
      <c r="E12" s="158">
        <f>ROUND(('[7]Решение комиссии'!$D$46+'[7]Решение комиссии'!$D$47+'[7]Решение комиссии'!$D$49+'[7]Решение комиссии'!$E$50+'[7]Решение комиссии'!$D$51+'[7]Решение комиссии'!$D$53)/4,0)</f>
        <v>17392</v>
      </c>
      <c r="F12" s="158">
        <f>ROUND(('[7]Решение комиссии'!$D$56+'[7]Решение комиссии'!$D$71+'[7]Решение комиссии'!$D$75+'[7]Решение комиссии'!$D$87)/4,0)</f>
        <v>6323</v>
      </c>
      <c r="G12" s="159">
        <f t="shared" si="2"/>
        <v>22488</v>
      </c>
      <c r="H12" s="160">
        <f t="shared" si="3"/>
        <v>16090</v>
      </c>
      <c r="I12" s="160">
        <f t="shared" si="4"/>
        <v>6897</v>
      </c>
      <c r="J12" s="159">
        <f t="shared" si="5"/>
        <v>9193</v>
      </c>
      <c r="K12" s="160">
        <f t="shared" si="6"/>
        <v>6398</v>
      </c>
      <c r="L12" s="161">
        <f t="shared" si="7"/>
        <v>3165</v>
      </c>
      <c r="M12" s="159">
        <f t="shared" si="8"/>
        <v>3233</v>
      </c>
      <c r="N12" s="162">
        <f t="shared" si="9"/>
        <v>95</v>
      </c>
      <c r="O12" s="160">
        <f t="shared" si="10"/>
        <v>92.513799448022084</v>
      </c>
      <c r="P12" s="160">
        <f t="shared" si="11"/>
        <v>101.1861458168591</v>
      </c>
      <c r="Q12" s="166">
        <v>6639</v>
      </c>
      <c r="R12" s="166">
        <f>[3]Лист1!$AH$10</f>
        <v>2554</v>
      </c>
      <c r="S12" s="166">
        <v>2970</v>
      </c>
      <c r="T12" s="166">
        <f>[3]Лист1!$AJ$10</f>
        <v>263</v>
      </c>
      <c r="U12" s="160">
        <v>5520</v>
      </c>
      <c r="V12" s="160">
        <f>[4]Лист1!$C$10+[4]Лист1!$H$10+[4]Лист1!$M$10+[4]Лист1!$R$10+[4]Лист1!$V$10+[4]Лист1!$Z$10+[4]Лист1!$AB$10</f>
        <v>1377</v>
      </c>
      <c r="W12" s="98">
        <v>3097</v>
      </c>
      <c r="X12" s="160">
        <f>[4]Лист1!$F$10+[4]Лист1!$K$10+[4]Лист1!$P$10</f>
        <v>68</v>
      </c>
    </row>
    <row r="13" spans="1:26">
      <c r="A13" s="151">
        <f t="shared" si="12"/>
        <v>5</v>
      </c>
      <c r="B13" s="156" t="s">
        <v>23</v>
      </c>
      <c r="C13" s="164" t="s">
        <v>17</v>
      </c>
      <c r="D13" s="158">
        <f t="shared" si="1"/>
        <v>26091</v>
      </c>
      <c r="E13" s="158">
        <f>ROUND(('[8]Решение комиссии'!$D$46+'[8]Решение комиссии'!$D$47+'[8]Решение комиссии'!$D$49+'[8]Решение комиссии'!$E$50+'[8]Решение комиссии'!$D$51+'[8]Решение комиссии'!$D$53)/4,0)</f>
        <v>20805</v>
      </c>
      <c r="F13" s="158">
        <f>ROUND(('[8]Решение комиссии'!$D$56+'[8]Решение комиссии'!$D$71+'[8]Решение комиссии'!$D$75+'[8]Решение комиссии'!$D$87)/4,0)</f>
        <v>5286</v>
      </c>
      <c r="G13" s="159">
        <f t="shared" si="2"/>
        <v>17359</v>
      </c>
      <c r="H13" s="160">
        <f t="shared" si="3"/>
        <v>13571</v>
      </c>
      <c r="I13" s="160">
        <f t="shared" si="4"/>
        <v>5286</v>
      </c>
      <c r="J13" s="159">
        <f t="shared" si="5"/>
        <v>8285</v>
      </c>
      <c r="K13" s="160">
        <f t="shared" si="6"/>
        <v>3788</v>
      </c>
      <c r="L13" s="161">
        <f t="shared" si="7"/>
        <v>1869</v>
      </c>
      <c r="M13" s="159">
        <f t="shared" si="8"/>
        <v>1919</v>
      </c>
      <c r="N13" s="162">
        <f t="shared" si="9"/>
        <v>67</v>
      </c>
      <c r="O13" s="160">
        <f t="shared" si="10"/>
        <v>65.229512136505647</v>
      </c>
      <c r="P13" s="160">
        <f t="shared" si="11"/>
        <v>71.66099129776768</v>
      </c>
      <c r="Q13" s="166">
        <v>7803</v>
      </c>
      <c r="R13" s="166">
        <f>[3]Лист1!$AH$12</f>
        <v>482</v>
      </c>
      <c r="S13" s="166">
        <v>1919</v>
      </c>
      <c r="T13" s="166">
        <f>[3]Лист1!$AJ$12</f>
        <v>0</v>
      </c>
      <c r="U13" s="160">
        <v>4230</v>
      </c>
      <c r="V13" s="160">
        <f>[4]Лист1!$C$12+[4]Лист1!$H$12+[4]Лист1!$M$12+[4]Лист1!$R$12+[4]Лист1!$V$12+[4]Лист1!$Z$12+[4]Лист1!$AB$12</f>
        <v>1056</v>
      </c>
      <c r="W13" s="98">
        <v>1869</v>
      </c>
      <c r="X13" s="160">
        <f>[4]Лист1!$F$12+[4]Лист1!$K$12+[4]Лист1!$P$12</f>
        <v>0</v>
      </c>
    </row>
    <row r="14" spans="1:26">
      <c r="A14" s="151">
        <f t="shared" si="12"/>
        <v>6</v>
      </c>
      <c r="B14" s="156" t="s">
        <v>25</v>
      </c>
      <c r="C14" s="164" t="s">
        <v>18</v>
      </c>
      <c r="D14" s="158">
        <f t="shared" si="1"/>
        <v>45721</v>
      </c>
      <c r="E14" s="158">
        <f>ROUND(('[9]Решение комиссии'!$D$46+'[9]Решение комиссии'!$D$47+'[9]Решение комиссии'!$D$49+'[9]Решение комиссии'!$E$50+'[9]Решение комиссии'!$D$51+'[9]Решение комиссии'!$D$53)/4,0)</f>
        <v>34821</v>
      </c>
      <c r="F14" s="158">
        <f>ROUND(('[9]Решение комиссии'!$D$56+'[9]Решение комиссии'!$D$71+'[9]Решение комиссии'!$D$75+'[9]Решение комиссии'!$D$87)/4,0)</f>
        <v>10900</v>
      </c>
      <c r="G14" s="159">
        <f t="shared" si="2"/>
        <v>38724</v>
      </c>
      <c r="H14" s="160">
        <f t="shared" si="3"/>
        <v>28439</v>
      </c>
      <c r="I14" s="160">
        <f t="shared" si="4"/>
        <v>10034</v>
      </c>
      <c r="J14" s="159">
        <f t="shared" si="5"/>
        <v>18405</v>
      </c>
      <c r="K14" s="160">
        <f t="shared" si="6"/>
        <v>10285</v>
      </c>
      <c r="L14" s="161">
        <f t="shared" si="7"/>
        <v>5818</v>
      </c>
      <c r="M14" s="159">
        <f t="shared" si="8"/>
        <v>4467</v>
      </c>
      <c r="N14" s="162">
        <f t="shared" si="9"/>
        <v>85</v>
      </c>
      <c r="O14" s="160">
        <f t="shared" si="10"/>
        <v>81.671979552568857</v>
      </c>
      <c r="P14" s="160">
        <f t="shared" si="11"/>
        <v>94.357798165137623</v>
      </c>
      <c r="Q14" s="166">
        <v>14982</v>
      </c>
      <c r="R14" s="166">
        <f>[3]Лист1!$AH$13</f>
        <v>3423</v>
      </c>
      <c r="S14" s="166">
        <v>4440</v>
      </c>
      <c r="T14" s="166">
        <f>[3]Лист1!$AJ$13</f>
        <v>27</v>
      </c>
      <c r="U14" s="160">
        <v>7710</v>
      </c>
      <c r="V14" s="160">
        <f>[4]Лист1!$C$13+[4]Лист1!$H$13+[4]Лист1!$M$13+[4]Лист1!$R$13+[4]Лист1!$V$13+[4]Лист1!$Z$13+[4]Лист1!$AB$13</f>
        <v>2324</v>
      </c>
      <c r="W14" s="98">
        <v>5776</v>
      </c>
      <c r="X14" s="160">
        <f>[4]Лист1!$F$13+[4]Лист1!$K$13+[4]Лист1!$P$13</f>
        <v>42</v>
      </c>
    </row>
    <row r="15" spans="1:26">
      <c r="A15" s="151">
        <f t="shared" si="12"/>
        <v>7</v>
      </c>
      <c r="B15" s="156" t="s">
        <v>22</v>
      </c>
      <c r="C15" s="164" t="s">
        <v>19</v>
      </c>
      <c r="D15" s="158">
        <f t="shared" si="1"/>
        <v>7344</v>
      </c>
      <c r="E15" s="158">
        <f>ROUND(('[10]Решение комиссии'!$D$46+'[10]Решение комиссии'!$D$47+'[10]Решение комиссии'!$D$49+'[10]Решение комиссии'!$E$50+'[10]Решение комиссии'!$D$51+'[10]Решение комиссии'!$D$53)/4,0)</f>
        <v>5311</v>
      </c>
      <c r="F15" s="158">
        <f>ROUND(('[10]Решение комиссии'!$D$56+'[10]Решение комиссии'!$D$71+'[10]Решение комиссии'!$D$75+'[10]Решение комиссии'!$D$87)/4,0)</f>
        <v>2033</v>
      </c>
      <c r="G15" s="159">
        <f t="shared" si="2"/>
        <v>5224</v>
      </c>
      <c r="H15" s="160">
        <f t="shared" si="3"/>
        <v>4072</v>
      </c>
      <c r="I15" s="160">
        <f t="shared" si="4"/>
        <v>1871</v>
      </c>
      <c r="J15" s="159">
        <f t="shared" si="5"/>
        <v>2201</v>
      </c>
      <c r="K15" s="160">
        <f t="shared" si="6"/>
        <v>1152</v>
      </c>
      <c r="L15" s="161">
        <f t="shared" si="7"/>
        <v>642</v>
      </c>
      <c r="M15" s="159">
        <f t="shared" si="8"/>
        <v>510</v>
      </c>
      <c r="N15" s="162">
        <f t="shared" si="9"/>
        <v>71</v>
      </c>
      <c r="O15" s="160">
        <f t="shared" si="10"/>
        <v>76.671060064018064</v>
      </c>
      <c r="P15" s="160">
        <f t="shared" si="11"/>
        <v>56.665027053615347</v>
      </c>
      <c r="Q15" s="166">
        <v>1675</v>
      </c>
      <c r="R15" s="166">
        <f>[3]Лист1!$AH$25</f>
        <v>526</v>
      </c>
      <c r="S15" s="166">
        <v>510</v>
      </c>
      <c r="T15" s="166">
        <f>[3]Лист1!$AJ$25</f>
        <v>0</v>
      </c>
      <c r="U15" s="160">
        <v>1266</v>
      </c>
      <c r="V15" s="160">
        <f>[4]Лист1!$C$24+[4]Лист1!$H$24+[4]Лист1!$M$24+[4]Лист1!$R$24+[4]Лист1!$V$24+[4]Лист1!$Z$24+[4]Лист1!$AB$24</f>
        <v>605</v>
      </c>
      <c r="W15" s="98">
        <v>623</v>
      </c>
      <c r="X15" s="160">
        <f>[4]Лист1!$F$24+[4]Лист1!$K$24+[4]Лист1!$P$24</f>
        <v>19</v>
      </c>
    </row>
    <row r="16" spans="1:26">
      <c r="A16" s="151">
        <f t="shared" si="12"/>
        <v>8</v>
      </c>
      <c r="B16" s="156" t="s">
        <v>26</v>
      </c>
      <c r="C16" s="164" t="s">
        <v>20</v>
      </c>
      <c r="D16" s="158">
        <f t="shared" si="1"/>
        <v>2390</v>
      </c>
      <c r="E16" s="158">
        <f>ROUND(('[11]Решение комиссии'!$D$46+'[11]Решение комиссии'!$D$47+'[11]Решение комиссии'!$D$49+'[11]Решение комиссии'!$E$50+'[11]Решение комиссии'!$D$51+'[11]Решение комиссии'!$D$53)/4,0)</f>
        <v>1920</v>
      </c>
      <c r="F16" s="158">
        <f>ROUND(('[11]Решение комиссии'!$D$56+'[11]Решение комиссии'!$D$71+'[11]Решение комиссии'!$D$75+'[11]Решение комиссии'!$D$87)/4,0)</f>
        <v>470</v>
      </c>
      <c r="G16" s="159">
        <f t="shared" si="2"/>
        <v>30</v>
      </c>
      <c r="H16" s="160">
        <f t="shared" si="3"/>
        <v>15</v>
      </c>
      <c r="I16" s="160">
        <f t="shared" si="4"/>
        <v>15</v>
      </c>
      <c r="J16" s="159">
        <f t="shared" si="5"/>
        <v>0</v>
      </c>
      <c r="K16" s="160">
        <f t="shared" si="6"/>
        <v>15</v>
      </c>
      <c r="L16" s="161">
        <f t="shared" si="7"/>
        <v>15</v>
      </c>
      <c r="M16" s="159">
        <f t="shared" si="8"/>
        <v>0</v>
      </c>
      <c r="N16" s="162">
        <f t="shared" si="9"/>
        <v>1</v>
      </c>
      <c r="O16" s="160">
        <f>H16/E16*100</f>
        <v>0.78125</v>
      </c>
      <c r="P16" s="160">
        <f t="shared" si="11"/>
        <v>3.1914893617021276</v>
      </c>
      <c r="Q16" s="166"/>
      <c r="R16" s="166">
        <v>0</v>
      </c>
      <c r="S16" s="166"/>
      <c r="T16" s="166">
        <v>0</v>
      </c>
      <c r="U16" s="160">
        <v>15</v>
      </c>
      <c r="V16" s="160">
        <f>[4]Лист1!$C$27+[4]Лист1!$H$27+[4]Лист1!$M$27+[4]Лист1!$R$27+[4]Лист1!$V$27+[4]Лист1!$Z$27+[4]Лист1!$AB$27</f>
        <v>0</v>
      </c>
      <c r="W16" s="98">
        <v>15</v>
      </c>
      <c r="X16" s="160">
        <f>[4]Лист1!$F$27+[4]Лист1!$K$27+[4]Лист1!$P$27</f>
        <v>0</v>
      </c>
    </row>
    <row r="17" spans="1:26">
      <c r="A17" s="151">
        <f t="shared" si="12"/>
        <v>9</v>
      </c>
      <c r="B17" s="165" t="s">
        <v>27</v>
      </c>
      <c r="C17" s="164" t="s">
        <v>21</v>
      </c>
      <c r="D17" s="158">
        <f t="shared" si="1"/>
        <v>11934</v>
      </c>
      <c r="E17" s="158">
        <f>ROUND(('[12]Решение комиссии'!$D$46+'[12]Решение комиссии'!$D$47+'[12]Решение комиссии'!$D$49+'[12]Решение комиссии'!$E$50+'[12]Решение комиссии'!$D$51+'[12]Решение комиссии'!$D$53)/4,0)</f>
        <v>9050</v>
      </c>
      <c r="F17" s="158">
        <f>ROUND(('[12]Решение комиссии'!$D$56+'[12]Решение комиссии'!$D$71+'[12]Решение комиссии'!$D$75+'[12]Решение комиссии'!$D$87)/4,0)</f>
        <v>2884</v>
      </c>
      <c r="G17" s="159">
        <f t="shared" si="2"/>
        <v>8138</v>
      </c>
      <c r="H17" s="160">
        <f t="shared" si="3"/>
        <v>6396</v>
      </c>
      <c r="I17" s="160">
        <f t="shared" si="4"/>
        <v>3044</v>
      </c>
      <c r="J17" s="159">
        <f t="shared" si="5"/>
        <v>3352</v>
      </c>
      <c r="K17" s="160">
        <f t="shared" si="6"/>
        <v>1742</v>
      </c>
      <c r="L17" s="161">
        <f t="shared" si="7"/>
        <v>1018</v>
      </c>
      <c r="M17" s="159">
        <f t="shared" si="8"/>
        <v>724</v>
      </c>
      <c r="N17" s="162">
        <f t="shared" si="9"/>
        <v>68</v>
      </c>
      <c r="O17" s="160">
        <f t="shared" si="10"/>
        <v>70.674033149171265</v>
      </c>
      <c r="P17" s="160">
        <f t="shared" si="11"/>
        <v>60.402219140083211</v>
      </c>
      <c r="Q17" s="166">
        <v>2092</v>
      </c>
      <c r="R17" s="166">
        <f>[3]Лист1!$AH$26</f>
        <v>1260</v>
      </c>
      <c r="S17" s="166">
        <v>716</v>
      </c>
      <c r="T17" s="166">
        <f>[3]Лист1!$AJ$26</f>
        <v>8</v>
      </c>
      <c r="U17" s="160">
        <v>2375</v>
      </c>
      <c r="V17" s="160">
        <f>[4]Лист1!$C$25+[4]Лист1!$H$25+[4]Лист1!$M$25+[4]Лист1!$R$25+[4]Лист1!$V$25+[4]Лист1!$Z$25+[4]Лист1!$AB$25</f>
        <v>669</v>
      </c>
      <c r="W17" s="98">
        <v>958</v>
      </c>
      <c r="X17" s="160">
        <f>[4]Лист1!$F$25+[4]Лист1!$K$25+[4]Лист1!$P$25</f>
        <v>60</v>
      </c>
    </row>
    <row r="18" spans="1:26">
      <c r="A18" s="60"/>
      <c r="B18" s="60"/>
      <c r="C18" s="164"/>
      <c r="D18" s="158"/>
      <c r="E18" s="158"/>
      <c r="F18" s="158"/>
      <c r="G18" s="159"/>
      <c r="H18" s="160"/>
      <c r="I18" s="160"/>
      <c r="J18" s="159"/>
      <c r="K18" s="160"/>
      <c r="L18" s="160"/>
      <c r="M18" s="159"/>
      <c r="N18" s="162"/>
      <c r="O18" s="160"/>
      <c r="P18" s="160"/>
      <c r="Q18" s="166"/>
      <c r="R18" s="166"/>
      <c r="S18" s="166"/>
      <c r="T18" s="166"/>
      <c r="U18" s="160"/>
      <c r="V18" s="160"/>
      <c r="W18" s="160"/>
      <c r="X18" s="160"/>
    </row>
    <row r="19" spans="1:26">
      <c r="A19" s="151"/>
      <c r="B19" s="98" t="s">
        <v>60</v>
      </c>
      <c r="C19" s="164"/>
      <c r="D19" s="158">
        <f>SUM(D9:D17)</f>
        <v>1025390</v>
      </c>
      <c r="E19" s="158">
        <f>SUM(E9:E17)</f>
        <v>776969</v>
      </c>
      <c r="F19" s="158">
        <f t="shared" ref="F19:M19" si="13">SUM(F9:F17)</f>
        <v>248421</v>
      </c>
      <c r="G19" s="158">
        <f t="shared" si="13"/>
        <v>877122</v>
      </c>
      <c r="H19" s="158">
        <f>SUM(H9:H17)</f>
        <v>707425</v>
      </c>
      <c r="I19" s="158">
        <f t="shared" si="13"/>
        <v>283055</v>
      </c>
      <c r="J19" s="158">
        <f t="shared" si="13"/>
        <v>424370</v>
      </c>
      <c r="K19" s="158">
        <f t="shared" si="13"/>
        <v>169697</v>
      </c>
      <c r="L19" s="158">
        <f t="shared" si="13"/>
        <v>90164</v>
      </c>
      <c r="M19" s="158">
        <f t="shared" si="13"/>
        <v>79533</v>
      </c>
      <c r="N19" s="162">
        <f>ROUND(G19/D19*100,0)</f>
        <v>86</v>
      </c>
      <c r="O19" s="160">
        <f>H19/E19*100</f>
        <v>91.049321144086832</v>
      </c>
      <c r="P19" s="160">
        <f>K19/F19*100</f>
        <v>68.310247523357532</v>
      </c>
      <c r="Q19" s="158">
        <f t="shared" ref="Q19:X19" si="14">SUM(Q9:Q17)</f>
        <v>358897</v>
      </c>
      <c r="R19" s="158">
        <f>SUM(R9:R17)</f>
        <v>65473</v>
      </c>
      <c r="S19" s="158">
        <f t="shared" si="14"/>
        <v>77779</v>
      </c>
      <c r="T19" s="158">
        <f t="shared" si="14"/>
        <v>1754</v>
      </c>
      <c r="U19" s="158">
        <f t="shared" si="14"/>
        <v>240929</v>
      </c>
      <c r="V19" s="158">
        <f t="shared" si="14"/>
        <v>42126</v>
      </c>
      <c r="W19" s="158">
        <f t="shared" si="14"/>
        <v>88461</v>
      </c>
      <c r="X19" s="158">
        <f t="shared" si="14"/>
        <v>1703</v>
      </c>
    </row>
    <row r="20" spans="1:26" s="60" customFormat="1"/>
    <row r="21" spans="1:26" s="60" customFormat="1" ht="47.25">
      <c r="A21" s="168"/>
      <c r="B21" s="170" t="s">
        <v>152</v>
      </c>
      <c r="C21" s="168"/>
      <c r="D21" s="168"/>
      <c r="E21" s="168"/>
      <c r="F21" s="168"/>
      <c r="G21" s="168"/>
      <c r="H21" s="168"/>
      <c r="I21" s="168"/>
      <c r="J21" s="168"/>
      <c r="K21" s="168"/>
      <c r="L21" s="168"/>
      <c r="M21" s="168"/>
      <c r="N21" s="168"/>
      <c r="O21" s="168"/>
      <c r="P21" s="168"/>
      <c r="Q21" s="168"/>
      <c r="R21" s="169">
        <f>R19-[3]Лист1!$AH$29</f>
        <v>-620</v>
      </c>
      <c r="S21" s="168"/>
      <c r="T21" s="169">
        <f>T19-[3]Лист1!$AJ$29</f>
        <v>0</v>
      </c>
      <c r="U21" s="168"/>
      <c r="V21" s="169">
        <f>V19-[4]Лист1!$D$2</f>
        <v>-358</v>
      </c>
      <c r="W21" s="168"/>
      <c r="X21" s="169">
        <f>X19-[4]Лист1!$F$2</f>
        <v>0</v>
      </c>
    </row>
    <row r="22" spans="1:26" s="60" customFormat="1"/>
    <row r="23" spans="1:26" s="60" customFormat="1"/>
    <row r="24" spans="1:26" s="60" customFormat="1"/>
    <row r="25" spans="1:26" s="60" customFormat="1"/>
    <row r="26" spans="1:26" s="60" customFormat="1"/>
    <row r="27" spans="1:26" s="60" customFormat="1"/>
    <row r="28" spans="1:26" s="60" customFormat="1"/>
    <row r="29" spans="1:26">
      <c r="S29" s="60"/>
      <c r="T29" s="60"/>
      <c r="U29" s="60"/>
      <c r="V29" s="60"/>
      <c r="W29" s="60"/>
      <c r="X29" s="60"/>
      <c r="Y29" s="60"/>
      <c r="Z29" s="60"/>
    </row>
    <row r="30" spans="1:26">
      <c r="S30" s="60"/>
      <c r="T30" s="60"/>
      <c r="U30" s="60"/>
      <c r="V30" s="60"/>
      <c r="W30" s="60"/>
      <c r="X30" s="60"/>
      <c r="Y30" s="60"/>
      <c r="Z30" s="60"/>
    </row>
    <row r="31" spans="1:26">
      <c r="P31" s="60"/>
      <c r="Q31" s="60"/>
      <c r="R31" s="60"/>
      <c r="S31" s="60"/>
      <c r="T31" s="60"/>
      <c r="U31" s="60"/>
      <c r="V31" s="60"/>
      <c r="W31" s="60"/>
      <c r="X31" s="60"/>
      <c r="Y31" s="60"/>
      <c r="Z31" s="60"/>
    </row>
    <row r="32" spans="1:26">
      <c r="P32" s="60"/>
      <c r="Q32" s="60"/>
      <c r="R32" s="60"/>
      <c r="S32" s="60"/>
      <c r="T32" s="60"/>
      <c r="U32" s="60"/>
      <c r="V32" s="60"/>
      <c r="W32" s="60"/>
      <c r="X32" s="60"/>
      <c r="Y32" s="60"/>
      <c r="Z32" s="60"/>
    </row>
    <row r="33" spans="16:26" ht="67.5" customHeight="1">
      <c r="P33" s="60"/>
      <c r="Q33" s="60"/>
      <c r="R33" s="60"/>
      <c r="S33" s="60"/>
      <c r="T33" s="60"/>
      <c r="U33" s="60"/>
      <c r="V33" s="60"/>
      <c r="W33" s="60"/>
      <c r="X33" s="60"/>
      <c r="Y33" s="60"/>
      <c r="Z33" s="60"/>
    </row>
    <row r="34" spans="16:26" ht="75.75" customHeight="1">
      <c r="P34" s="60"/>
      <c r="Q34" s="60"/>
      <c r="R34" s="60"/>
      <c r="S34" s="60"/>
      <c r="T34" s="60"/>
      <c r="U34" s="60"/>
      <c r="V34" s="60"/>
      <c r="W34" s="60"/>
      <c r="X34" s="60"/>
      <c r="Y34" s="60"/>
      <c r="Z34" s="60"/>
    </row>
    <row r="35" spans="16:26">
      <c r="P35" s="60"/>
      <c r="Q35" s="60"/>
      <c r="R35" s="60"/>
      <c r="S35" s="60"/>
      <c r="T35" s="60"/>
      <c r="U35" s="60"/>
      <c r="V35" s="60"/>
      <c r="W35" s="60"/>
      <c r="X35" s="60"/>
      <c r="Y35" s="60"/>
      <c r="Z35" s="60"/>
    </row>
  </sheetData>
  <mergeCells count="23">
    <mergeCell ref="A2:G2"/>
    <mergeCell ref="A5:A7"/>
    <mergeCell ref="B5:B7"/>
    <mergeCell ref="D6:D7"/>
    <mergeCell ref="D5:F5"/>
    <mergeCell ref="C6:C7"/>
    <mergeCell ref="E6:E7"/>
    <mergeCell ref="F6:F7"/>
    <mergeCell ref="G5:G7"/>
    <mergeCell ref="U5:X6"/>
    <mergeCell ref="P6:P7"/>
    <mergeCell ref="H5:M5"/>
    <mergeCell ref="L1:N1"/>
    <mergeCell ref="L2:N2"/>
    <mergeCell ref="L3:N3"/>
    <mergeCell ref="O1:P1"/>
    <mergeCell ref="O2:P2"/>
    <mergeCell ref="Q5:T6"/>
    <mergeCell ref="N5:P5"/>
    <mergeCell ref="H6:J6"/>
    <mergeCell ref="K6:M6"/>
    <mergeCell ref="N6:N7"/>
    <mergeCell ref="O6:O7"/>
  </mergeCells>
  <conditionalFormatting sqref="N9:N17">
    <cfRule type="cellIs" dxfId="0" priority="1" operator="lessThan">
      <formula>50</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sheetPr>
    <tabColor rgb="FFFFC000"/>
  </sheetPr>
  <dimension ref="A2:R17"/>
  <sheetViews>
    <sheetView zoomScale="70" zoomScaleNormal="70" workbookViewId="0">
      <pane xSplit="2" ySplit="6" topLeftCell="F7" activePane="bottomRight" state="frozen"/>
      <selection pane="topRight" activeCell="C1" sqref="C1"/>
      <selection pane="bottomLeft" activeCell="A7" sqref="A7"/>
      <selection pane="bottomRight" activeCell="A11" sqref="A11:XFD11"/>
    </sheetView>
  </sheetViews>
  <sheetFormatPr defaultRowHeight="18.75"/>
  <cols>
    <col min="1" max="1" width="9.140625" style="71"/>
    <col min="2" max="2" width="46.28515625" style="71" customWidth="1"/>
    <col min="3" max="3" width="29.42578125" style="71" customWidth="1"/>
    <col min="4" max="4" width="31.7109375" style="71" customWidth="1"/>
    <col min="5" max="5" width="30.28515625" style="71" customWidth="1"/>
    <col min="6" max="6" width="32.7109375" style="71" customWidth="1"/>
    <col min="7" max="7" width="30.7109375" style="71" customWidth="1"/>
    <col min="8" max="8" width="29.42578125" style="71" customWidth="1"/>
    <col min="9" max="9" width="28.7109375" style="71" customWidth="1"/>
    <col min="10" max="10" width="35.42578125" style="71" customWidth="1"/>
    <col min="11" max="11" width="21.85546875" style="71" customWidth="1"/>
    <col min="12" max="13" width="17.5703125" style="71" customWidth="1"/>
    <col min="14" max="15" width="21.5703125" style="71" customWidth="1"/>
    <col min="16" max="16" width="19.7109375" style="71" customWidth="1"/>
    <col min="17" max="17" width="25.7109375" style="71" customWidth="1"/>
    <col min="18" max="18" width="17.5703125" style="71" customWidth="1"/>
    <col min="19" max="16384" width="9.140625" style="71"/>
  </cols>
  <sheetData>
    <row r="2" spans="1:18" ht="63" customHeight="1">
      <c r="B2" s="217" t="s">
        <v>50</v>
      </c>
      <c r="C2" s="217"/>
      <c r="D2" s="217"/>
      <c r="E2" s="217"/>
      <c r="F2" s="217"/>
    </row>
    <row r="4" spans="1:18" ht="36" customHeight="1">
      <c r="A4" s="218" t="s">
        <v>51</v>
      </c>
      <c r="B4" s="218" t="s">
        <v>52</v>
      </c>
      <c r="C4" s="212" t="s">
        <v>143</v>
      </c>
      <c r="D4" s="212"/>
      <c r="E4" s="212" t="s">
        <v>144</v>
      </c>
      <c r="F4" s="212"/>
      <c r="G4" s="212" t="s">
        <v>143</v>
      </c>
      <c r="H4" s="212"/>
      <c r="I4" s="212" t="s">
        <v>144</v>
      </c>
      <c r="J4" s="212"/>
      <c r="K4" s="213" t="s">
        <v>143</v>
      </c>
      <c r="L4" s="214"/>
      <c r="M4" s="215"/>
      <c r="N4" s="216" t="s">
        <v>144</v>
      </c>
      <c r="O4" s="216"/>
      <c r="P4" s="216"/>
      <c r="Q4" s="216" t="s">
        <v>139</v>
      </c>
      <c r="R4" s="216" t="s">
        <v>62</v>
      </c>
    </row>
    <row r="5" spans="1:18" ht="135.75" customHeight="1">
      <c r="A5" s="219"/>
      <c r="B5" s="219"/>
      <c r="C5" s="136" t="s">
        <v>53</v>
      </c>
      <c r="D5" s="136" t="s">
        <v>54</v>
      </c>
      <c r="E5" s="136" t="s">
        <v>53</v>
      </c>
      <c r="F5" s="136" t="s">
        <v>54</v>
      </c>
      <c r="G5" s="137" t="s">
        <v>55</v>
      </c>
      <c r="H5" s="137" t="s">
        <v>56</v>
      </c>
      <c r="I5" s="137" t="s">
        <v>55</v>
      </c>
      <c r="J5" s="137" t="s">
        <v>56</v>
      </c>
      <c r="K5" s="138" t="s">
        <v>57</v>
      </c>
      <c r="L5" s="138" t="s">
        <v>58</v>
      </c>
      <c r="M5" s="138" t="s">
        <v>59</v>
      </c>
      <c r="N5" s="139" t="s">
        <v>57</v>
      </c>
      <c r="O5" s="139" t="s">
        <v>58</v>
      </c>
      <c r="P5" s="138" t="s">
        <v>59</v>
      </c>
      <c r="Q5" s="216"/>
      <c r="R5" s="216"/>
    </row>
    <row r="6" spans="1:18">
      <c r="A6" s="140">
        <v>1</v>
      </c>
      <c r="B6" s="140">
        <f>A6+1</f>
        <v>2</v>
      </c>
      <c r="C6" s="140">
        <f t="shared" ref="C6:R6" si="0">B6+1</f>
        <v>3</v>
      </c>
      <c r="D6" s="140">
        <f t="shared" si="0"/>
        <v>4</v>
      </c>
      <c r="E6" s="140">
        <f t="shared" si="0"/>
        <v>5</v>
      </c>
      <c r="F6" s="140">
        <f t="shared" si="0"/>
        <v>6</v>
      </c>
      <c r="G6" s="140">
        <f t="shared" si="0"/>
        <v>7</v>
      </c>
      <c r="H6" s="140">
        <f t="shared" si="0"/>
        <v>8</v>
      </c>
      <c r="I6" s="140">
        <f t="shared" si="0"/>
        <v>9</v>
      </c>
      <c r="J6" s="140">
        <f t="shared" si="0"/>
        <v>10</v>
      </c>
      <c r="K6" s="140">
        <f t="shared" si="0"/>
        <v>11</v>
      </c>
      <c r="L6" s="140">
        <f t="shared" si="0"/>
        <v>12</v>
      </c>
      <c r="M6" s="140">
        <f t="shared" si="0"/>
        <v>13</v>
      </c>
      <c r="N6" s="140">
        <f t="shared" si="0"/>
        <v>14</v>
      </c>
      <c r="O6" s="140">
        <f t="shared" si="0"/>
        <v>15</v>
      </c>
      <c r="P6" s="140">
        <f t="shared" si="0"/>
        <v>16</v>
      </c>
      <c r="Q6" s="140">
        <f t="shared" si="0"/>
        <v>17</v>
      </c>
      <c r="R6" s="140">
        <f t="shared" si="0"/>
        <v>18</v>
      </c>
    </row>
    <row r="7" spans="1:18" ht="21.75" customHeight="1">
      <c r="A7" s="57">
        <v>1</v>
      </c>
      <c r="B7" s="56" t="s">
        <v>7</v>
      </c>
      <c r="C7" s="141">
        <f>'[13]Выполнение показ смертности'!E8+'[13]Выполнение показ смертности'!E9+'[13]Выполнение показ смертности'!E10+'[13]Выполнение показ смертности'!E11+'[13]Выполнение показ смертности'!E12+'[13]Выполнение показ смертности'!E13+'[13]Выполнение показ смертности'!E14+'[13]Выполнение показ смертности'!E15</f>
        <v>180742</v>
      </c>
      <c r="D7" s="141">
        <f>'[13]Выполнение показ смертности'!F8+'[13]Выполнение показ смертности'!F9+'[13]Выполнение показ смертности'!F10+'[13]Выполнение показ смертности'!F11+'[13]Выполнение показ смертности'!F12+'[13]Выполнение показ смертности'!F13+'[13]Выполнение показ смертности'!F14+'[13]Выполнение показ смертности'!F15</f>
        <v>450</v>
      </c>
      <c r="E7" s="142">
        <v>175659</v>
      </c>
      <c r="F7" s="142">
        <v>471</v>
      </c>
      <c r="G7" s="141">
        <f>'[13]Выполнение показ смертности'!I8+'[13]Выполнение показ смертности'!I9+'[13]Выполнение показ смертности'!I10+'[13]Выполнение показ смертности'!I11+'[13]Выполнение показ смертности'!I12+'[13]Выполнение показ смертности'!I13+'[13]Выполнение показ смертности'!I14+'[13]Выполнение показ смертности'!I15</f>
        <v>67366</v>
      </c>
      <c r="H7" s="141">
        <f>'[13]Выполнение показ смертности'!J8+'[13]Выполнение показ смертности'!J9+'[13]Выполнение показ смертности'!J10+'[13]Выполнение показ смертности'!J11+'[13]Выполнение показ смертности'!J12+'[13]Выполнение показ смертности'!J13+'[13]Выполнение показ смертности'!J14+'[13]Выполнение показ смертности'!J15</f>
        <v>4</v>
      </c>
      <c r="I7" s="142">
        <v>64398</v>
      </c>
      <c r="J7" s="142"/>
      <c r="K7" s="141">
        <f>C7+G7</f>
        <v>248108</v>
      </c>
      <c r="L7" s="141">
        <f>D7+H7</f>
        <v>454</v>
      </c>
      <c r="M7" s="143">
        <f>IFERROR(ROUND(L7/K7,9),0)</f>
        <v>1.829848E-3</v>
      </c>
      <c r="N7" s="141">
        <f t="shared" ref="N7:O17" si="1">E7+I7</f>
        <v>240057</v>
      </c>
      <c r="O7" s="141">
        <f t="shared" si="1"/>
        <v>471</v>
      </c>
      <c r="P7" s="143">
        <f t="shared" ref="P7:P15" si="2">IFERROR(ROUND(O7/N7,9),0)</f>
        <v>1.9620340000000001E-3</v>
      </c>
      <c r="Q7" s="144">
        <f t="shared" ref="Q7:Q15" si="3">(IF(AND(L7=0,O7&gt;0),100,IFERROR(ROUND(P7/M7*100-100,0),0)))</f>
        <v>7</v>
      </c>
      <c r="R7" s="75">
        <f>IF(OR(Q7&lt;0,AND(Q7=0,L7=0,O7=0)),1,IF(AND(Q7&gt;=0,Q7&lt;=5),0.95,IF(AND(Q7&gt;=6,Q7&lt;=10),0.9,IF(AND(Q7&gt;=11,Q7&lt;=20),0.8,IF(Q7&gt;=21,0)))))</f>
        <v>0.9</v>
      </c>
    </row>
    <row r="8" spans="1:18">
      <c r="A8" s="57">
        <f>A7+1</f>
        <v>2</v>
      </c>
      <c r="B8" s="54" t="s">
        <v>87</v>
      </c>
      <c r="C8" s="141">
        <f>'[13]Выполнение показ смертности'!E7+'[13]Выполнение показ смертности'!E16+'[13]Выполнение показ смертности'!E17</f>
        <v>145161</v>
      </c>
      <c r="D8" s="141">
        <f>'[13]Выполнение показ смертности'!F7+'[13]Выполнение показ смертности'!F16+'[13]Выполнение показ смертности'!F17</f>
        <v>338</v>
      </c>
      <c r="E8" s="142">
        <v>141111</v>
      </c>
      <c r="F8" s="142">
        <v>314</v>
      </c>
      <c r="G8" s="141">
        <f>'[13]Выполнение показ смертности'!I7+'[13]Выполнение показ смертности'!I16+'[13]Выполнение показ смертности'!I17</f>
        <v>0</v>
      </c>
      <c r="H8" s="141">
        <f>'[13]Выполнение показ смертности'!J7+'[13]Выполнение показ смертности'!J16+'[13]Выполнение показ смертности'!J17</f>
        <v>0</v>
      </c>
      <c r="I8" s="142"/>
      <c r="J8" s="142"/>
      <c r="K8" s="141">
        <f t="shared" ref="K8:L17" si="4">C8+G8</f>
        <v>145161</v>
      </c>
      <c r="L8" s="141">
        <f t="shared" si="4"/>
        <v>338</v>
      </c>
      <c r="M8" s="143">
        <f t="shared" ref="M8:M17" si="5">IFERROR(ROUND(L8/K8,9),0)</f>
        <v>2.3284489999999998E-3</v>
      </c>
      <c r="N8" s="141">
        <f t="shared" si="1"/>
        <v>141111</v>
      </c>
      <c r="O8" s="141">
        <f t="shared" si="1"/>
        <v>314</v>
      </c>
      <c r="P8" s="143">
        <f t="shared" si="2"/>
        <v>2.2251990000000002E-3</v>
      </c>
      <c r="Q8" s="144">
        <f>(IF(AND(L8=0,O8&gt;0),100,IFERROR(ROUND(P8/M8*100-100,1),0)))</f>
        <v>-4.4000000000000004</v>
      </c>
      <c r="R8" s="75">
        <f t="shared" ref="R8:R15" si="6">IF(OR(Q8&lt;0,AND(Q8=0,L8=0,O8=0)),1,IF(AND(Q8&gt;=0,Q8&lt;=5),0.95,IF(AND(Q8&gt;=6,Q8&lt;=10),0.9,IF(AND(Q8&gt;=11,Q8&lt;=20),0.8,IF(Q8&gt;=21,0)))))</f>
        <v>1</v>
      </c>
    </row>
    <row r="9" spans="1:18">
      <c r="A9" s="57">
        <f t="shared" ref="A9:A15" si="7">A8+1</f>
        <v>3</v>
      </c>
      <c r="B9" s="54" t="s">
        <v>89</v>
      </c>
      <c r="C9" s="141">
        <v>0</v>
      </c>
      <c r="D9" s="141">
        <v>0</v>
      </c>
      <c r="E9" s="142">
        <v>0</v>
      </c>
      <c r="F9" s="142"/>
      <c r="G9" s="141">
        <f>'[13]Выполнение показ смертности'!I18+'[13]Выполнение показ смертности'!I19+'[13]Выполнение показ смертности'!I20</f>
        <v>52910</v>
      </c>
      <c r="H9" s="141">
        <f>'[13]Выполнение показ смертности'!J18+'[13]Выполнение показ смертности'!J19+'[13]Выполнение показ смертности'!J20</f>
        <v>2</v>
      </c>
      <c r="I9" s="142">
        <v>51052</v>
      </c>
      <c r="J9" s="142">
        <v>2</v>
      </c>
      <c r="K9" s="141">
        <f t="shared" si="4"/>
        <v>52910</v>
      </c>
      <c r="L9" s="141">
        <f t="shared" si="4"/>
        <v>2</v>
      </c>
      <c r="M9" s="143">
        <f>IFERROR(ROUND(L9/K9,9),0)</f>
        <v>3.7799999999999997E-5</v>
      </c>
      <c r="N9" s="141">
        <f t="shared" si="1"/>
        <v>51052</v>
      </c>
      <c r="O9" s="141">
        <f t="shared" si="1"/>
        <v>2</v>
      </c>
      <c r="P9" s="143">
        <f t="shared" si="2"/>
        <v>3.9175999999999999E-5</v>
      </c>
      <c r="Q9" s="144">
        <f>(IF(AND(L9=0,O9&gt;0),100,IFERROR(ROUND(P9/M9*100-100,9),0)))</f>
        <v>3.64021164</v>
      </c>
      <c r="R9" s="75">
        <f t="shared" si="6"/>
        <v>0.95</v>
      </c>
    </row>
    <row r="10" spans="1:18">
      <c r="A10" s="57">
        <f t="shared" si="7"/>
        <v>4</v>
      </c>
      <c r="B10" s="56" t="s">
        <v>24</v>
      </c>
      <c r="C10" s="141">
        <f>'[13]Выполнение показ смертности'!E21</f>
        <v>12470</v>
      </c>
      <c r="D10" s="141">
        <f>'[13]Выполнение показ смертности'!F21</f>
        <v>22</v>
      </c>
      <c r="E10" s="142">
        <v>12218</v>
      </c>
      <c r="F10" s="142">
        <v>18</v>
      </c>
      <c r="G10" s="141">
        <f>'[13]Выполнение показ смертности'!I21</f>
        <v>2435</v>
      </c>
      <c r="H10" s="141">
        <f>'[13]Выполнение показ смертности'!J21</f>
        <v>0</v>
      </c>
      <c r="I10" s="142">
        <v>2304</v>
      </c>
      <c r="J10" s="142"/>
      <c r="K10" s="141">
        <f t="shared" si="4"/>
        <v>14905</v>
      </c>
      <c r="L10" s="141">
        <f t="shared" si="4"/>
        <v>22</v>
      </c>
      <c r="M10" s="143">
        <f t="shared" si="5"/>
        <v>1.476015E-3</v>
      </c>
      <c r="N10" s="141">
        <f t="shared" si="1"/>
        <v>14522</v>
      </c>
      <c r="O10" s="141">
        <f t="shared" si="1"/>
        <v>18</v>
      </c>
      <c r="P10" s="143">
        <f t="shared" si="2"/>
        <v>1.239499E-3</v>
      </c>
      <c r="Q10" s="144">
        <f>(IF(AND(L10=0,O10&gt;0),100,IFERROR(ROUND(P10/M10*100-100,0),0)))</f>
        <v>-16</v>
      </c>
      <c r="R10" s="75">
        <f t="shared" si="6"/>
        <v>1</v>
      </c>
    </row>
    <row r="11" spans="1:18">
      <c r="A11" s="57">
        <f t="shared" si="7"/>
        <v>5</v>
      </c>
      <c r="B11" s="56" t="s">
        <v>23</v>
      </c>
      <c r="C11" s="141">
        <f>'[13]Выполнение показ смертности'!E22</f>
        <v>9297</v>
      </c>
      <c r="D11" s="141">
        <f>'[13]Выполнение показ смертности'!F22</f>
        <v>12</v>
      </c>
      <c r="E11" s="142">
        <v>9001</v>
      </c>
      <c r="F11" s="142">
        <v>21</v>
      </c>
      <c r="G11" s="141">
        <f>'[13]Выполнение показ смертности'!I22</f>
        <v>2891</v>
      </c>
      <c r="H11" s="141">
        <f>'[13]Выполнение показ смертности'!J22</f>
        <v>0</v>
      </c>
      <c r="I11" s="142">
        <v>2795</v>
      </c>
      <c r="J11" s="142"/>
      <c r="K11" s="141">
        <f t="shared" si="4"/>
        <v>12188</v>
      </c>
      <c r="L11" s="141">
        <f t="shared" si="4"/>
        <v>12</v>
      </c>
      <c r="M11" s="143">
        <f t="shared" si="5"/>
        <v>9.845749999999999E-4</v>
      </c>
      <c r="N11" s="141">
        <f t="shared" si="1"/>
        <v>11796</v>
      </c>
      <c r="O11" s="141">
        <f t="shared" si="1"/>
        <v>21</v>
      </c>
      <c r="P11" s="143">
        <f t="shared" si="2"/>
        <v>1.7802639999999999E-3</v>
      </c>
      <c r="Q11" s="144">
        <f t="shared" si="3"/>
        <v>81</v>
      </c>
      <c r="R11" s="75">
        <f t="shared" si="6"/>
        <v>0</v>
      </c>
    </row>
    <row r="12" spans="1:18">
      <c r="A12" s="57">
        <f t="shared" si="7"/>
        <v>6</v>
      </c>
      <c r="B12" s="56" t="s">
        <v>25</v>
      </c>
      <c r="C12" s="141">
        <f>'[13]Выполнение показ смертности'!E23</f>
        <v>16790</v>
      </c>
      <c r="D12" s="141">
        <f>'[13]Выполнение показ смертности'!F23</f>
        <v>34</v>
      </c>
      <c r="E12" s="142">
        <v>16499</v>
      </c>
      <c r="F12" s="142">
        <v>26</v>
      </c>
      <c r="G12" s="141">
        <f>'[13]Выполнение показ смертности'!I23</f>
        <v>9353</v>
      </c>
      <c r="H12" s="141">
        <f>'[13]Выполнение показ смертности'!J23</f>
        <v>1</v>
      </c>
      <c r="I12" s="142">
        <v>9091</v>
      </c>
      <c r="J12" s="142"/>
      <c r="K12" s="141">
        <f t="shared" si="4"/>
        <v>26143</v>
      </c>
      <c r="L12" s="141">
        <f t="shared" si="4"/>
        <v>35</v>
      </c>
      <c r="M12" s="143">
        <f t="shared" si="5"/>
        <v>1.3387900000000001E-3</v>
      </c>
      <c r="N12" s="141">
        <f t="shared" si="1"/>
        <v>25590</v>
      </c>
      <c r="O12" s="141">
        <f t="shared" si="1"/>
        <v>26</v>
      </c>
      <c r="P12" s="143">
        <f t="shared" si="2"/>
        <v>1.0160220000000001E-3</v>
      </c>
      <c r="Q12" s="144">
        <f t="shared" si="3"/>
        <v>-24</v>
      </c>
      <c r="R12" s="75">
        <f t="shared" si="6"/>
        <v>1</v>
      </c>
    </row>
    <row r="13" spans="1:18">
      <c r="A13" s="57">
        <f t="shared" si="7"/>
        <v>7</v>
      </c>
      <c r="B13" s="56" t="s">
        <v>22</v>
      </c>
      <c r="C13" s="141">
        <f>'[13]Выполнение показ смертности'!E24</f>
        <v>4392</v>
      </c>
      <c r="D13" s="141">
        <f>'[13]Выполнение показ смертности'!F24</f>
        <v>5</v>
      </c>
      <c r="E13" s="142">
        <v>4386</v>
      </c>
      <c r="F13" s="142">
        <v>8</v>
      </c>
      <c r="G13" s="141">
        <f>'[13]Выполнение показ смертности'!I24</f>
        <v>0</v>
      </c>
      <c r="H13" s="141">
        <f>'[13]Выполнение показ смертности'!J24</f>
        <v>0</v>
      </c>
      <c r="I13" s="142"/>
      <c r="J13" s="142"/>
      <c r="K13" s="141">
        <f>C13+G13</f>
        <v>4392</v>
      </c>
      <c r="L13" s="141">
        <f t="shared" si="4"/>
        <v>5</v>
      </c>
      <c r="M13" s="143">
        <f t="shared" si="5"/>
        <v>1.138434E-3</v>
      </c>
      <c r="N13" s="141">
        <f t="shared" si="1"/>
        <v>4386</v>
      </c>
      <c r="O13" s="141">
        <f t="shared" si="1"/>
        <v>8</v>
      </c>
      <c r="P13" s="143">
        <f t="shared" si="2"/>
        <v>1.823985E-3</v>
      </c>
      <c r="Q13" s="144">
        <f t="shared" si="3"/>
        <v>60</v>
      </c>
      <c r="R13" s="75">
        <f t="shared" si="6"/>
        <v>0</v>
      </c>
    </row>
    <row r="14" spans="1:18">
      <c r="A14" s="57">
        <f t="shared" si="7"/>
        <v>8</v>
      </c>
      <c r="B14" s="56" t="s">
        <v>26</v>
      </c>
      <c r="C14" s="141">
        <f>'[13]Выполнение показ смертности'!E25</f>
        <v>2287</v>
      </c>
      <c r="D14" s="141">
        <f>'[13]Выполнение показ смертности'!F25</f>
        <v>7</v>
      </c>
      <c r="E14" s="142">
        <v>2058</v>
      </c>
      <c r="F14" s="142">
        <v>7</v>
      </c>
      <c r="G14" s="141">
        <f>'[13]Выполнение показ смертности'!I25</f>
        <v>0</v>
      </c>
      <c r="H14" s="141">
        <f>'[13]Выполнение показ смертности'!J25</f>
        <v>0</v>
      </c>
      <c r="I14" s="142"/>
      <c r="J14" s="142"/>
      <c r="K14" s="141">
        <f t="shared" si="4"/>
        <v>2287</v>
      </c>
      <c r="L14" s="141">
        <f t="shared" si="4"/>
        <v>7</v>
      </c>
      <c r="M14" s="143">
        <f t="shared" si="5"/>
        <v>3.0607780000000001E-3</v>
      </c>
      <c r="N14" s="141">
        <f t="shared" si="1"/>
        <v>2058</v>
      </c>
      <c r="O14" s="141">
        <f t="shared" si="1"/>
        <v>7</v>
      </c>
      <c r="P14" s="143">
        <f t="shared" si="2"/>
        <v>3.4013609999999999E-3</v>
      </c>
      <c r="Q14" s="144">
        <f t="shared" si="3"/>
        <v>11</v>
      </c>
      <c r="R14" s="75">
        <f t="shared" si="6"/>
        <v>0.8</v>
      </c>
    </row>
    <row r="15" spans="1:18">
      <c r="A15" s="57">
        <f t="shared" si="7"/>
        <v>9</v>
      </c>
      <c r="B15" s="94" t="s">
        <v>27</v>
      </c>
      <c r="C15" s="141">
        <f>'[13]Выполнение показ смертности'!E26</f>
        <v>8201</v>
      </c>
      <c r="D15" s="141">
        <f>'[13]Выполнение показ смертности'!F26</f>
        <v>10</v>
      </c>
      <c r="E15" s="142">
        <v>7348</v>
      </c>
      <c r="F15" s="142">
        <v>9</v>
      </c>
      <c r="G15" s="141">
        <f>'[13]Выполнение показ смертности'!I26</f>
        <v>0</v>
      </c>
      <c r="H15" s="141">
        <f>'[13]Выполнение показ смертности'!J26</f>
        <v>0</v>
      </c>
      <c r="I15" s="142"/>
      <c r="J15" s="142"/>
      <c r="K15" s="141">
        <f t="shared" si="4"/>
        <v>8201</v>
      </c>
      <c r="L15" s="141">
        <f t="shared" si="4"/>
        <v>10</v>
      </c>
      <c r="M15" s="143">
        <f t="shared" si="5"/>
        <v>1.219363E-3</v>
      </c>
      <c r="N15" s="141">
        <f t="shared" si="1"/>
        <v>7348</v>
      </c>
      <c r="O15" s="141">
        <f t="shared" si="1"/>
        <v>9</v>
      </c>
      <c r="P15" s="143">
        <f t="shared" si="2"/>
        <v>1.2248230000000001E-3</v>
      </c>
      <c r="Q15" s="144">
        <f t="shared" si="3"/>
        <v>0</v>
      </c>
      <c r="R15" s="75">
        <f t="shared" si="6"/>
        <v>0.95</v>
      </c>
    </row>
    <row r="16" spans="1:18">
      <c r="A16" s="57"/>
      <c r="B16" s="145"/>
      <c r="C16" s="141"/>
      <c r="D16" s="141"/>
      <c r="E16" s="141"/>
      <c r="F16" s="141"/>
      <c r="G16" s="141"/>
      <c r="H16" s="141"/>
      <c r="I16" s="141"/>
      <c r="J16" s="141"/>
      <c r="K16" s="141"/>
      <c r="L16" s="141"/>
      <c r="M16" s="146"/>
      <c r="N16" s="141"/>
      <c r="O16" s="141"/>
      <c r="P16" s="146"/>
      <c r="Q16" s="144"/>
      <c r="R16" s="75"/>
    </row>
    <row r="17" spans="1:18">
      <c r="A17" s="57"/>
      <c r="B17" s="97" t="s">
        <v>60</v>
      </c>
      <c r="C17" s="141">
        <f>SUM(C7:C15)</f>
        <v>379340</v>
      </c>
      <c r="D17" s="141">
        <f t="shared" ref="D17:J17" si="8">SUM(D7:D16)</f>
        <v>878</v>
      </c>
      <c r="E17" s="141">
        <f t="shared" si="8"/>
        <v>368280</v>
      </c>
      <c r="F17" s="141">
        <f t="shared" si="8"/>
        <v>874</v>
      </c>
      <c r="G17" s="141">
        <f>SUM(G7:G15)</f>
        <v>134955</v>
      </c>
      <c r="H17" s="141">
        <f t="shared" ref="H17" si="9">SUM(H7:H16)</f>
        <v>7</v>
      </c>
      <c r="I17" s="141">
        <f t="shared" si="8"/>
        <v>129640</v>
      </c>
      <c r="J17" s="141">
        <f t="shared" si="8"/>
        <v>2</v>
      </c>
      <c r="K17" s="141">
        <f>SUM(K7:K15)</f>
        <v>514295</v>
      </c>
      <c r="L17" s="141">
        <f t="shared" si="4"/>
        <v>885</v>
      </c>
      <c r="M17" s="143">
        <f t="shared" si="5"/>
        <v>1.720802E-3</v>
      </c>
      <c r="N17" s="141">
        <f t="shared" si="1"/>
        <v>497920</v>
      </c>
      <c r="O17" s="141">
        <f t="shared" si="1"/>
        <v>876</v>
      </c>
      <c r="P17" s="143">
        <f>IFERROR(ROUND(O17/N17,9),0)</f>
        <v>1.7593190000000001E-3</v>
      </c>
      <c r="Q17" s="147">
        <f>(IF(AND(L17=0,O17&gt;0),100,IFERROR(ROUND(P17/M17*100-100,2),0)))</f>
        <v>2.2400000000000002</v>
      </c>
      <c r="R17" s="75">
        <f>IF(OR(Q17&lt;0,AND(Q17=0,L17=0,O17=0)),1,IF(AND(Q17&gt;=0,Q17&lt;=5),0.95,IF(AND(Q17&gt;=6,Q17&lt;=10),0.9,IF(AND(Q17&gt;=11,Q17&lt;=20),0.8,IF(Q17&gt;=21,0)))))</f>
        <v>0.95</v>
      </c>
    </row>
  </sheetData>
  <mergeCells count="11">
    <mergeCell ref="G4:H4"/>
    <mergeCell ref="B2:F2"/>
    <mergeCell ref="A4:A5"/>
    <mergeCell ref="B4:B5"/>
    <mergeCell ref="C4:D4"/>
    <mergeCell ref="E4:F4"/>
    <mergeCell ref="I4:J4"/>
    <mergeCell ref="K4:M4"/>
    <mergeCell ref="N4:P4"/>
    <mergeCell ref="Q4:Q5"/>
    <mergeCell ref="R4:R5"/>
  </mergeCells>
  <conditionalFormatting sqref="R7:R15">
    <cfRule type="cellIs" dxfId="1" priority="1" operator="equal">
      <formula>0</formula>
    </cfRule>
  </conditionalFormatting>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sheetPr>
    <tabColor theme="7" tint="0.39997558519241921"/>
    <pageSetUpPr fitToPage="1"/>
  </sheetPr>
  <dimension ref="A1:AJ26"/>
  <sheetViews>
    <sheetView tabSelected="1" zoomScale="60" zoomScaleNormal="60" workbookViewId="0">
      <pane xSplit="3" ySplit="8" topLeftCell="R9" activePane="bottomRight" state="frozen"/>
      <selection pane="topRight" activeCell="D1" sqref="D1"/>
      <selection pane="bottomLeft" activeCell="A9" sqref="A9"/>
      <selection pane="bottomRight" activeCell="R9" sqref="R9"/>
    </sheetView>
  </sheetViews>
  <sheetFormatPr defaultColWidth="9.140625" defaultRowHeight="18"/>
  <cols>
    <col min="1" max="1" width="5.85546875" style="1" customWidth="1"/>
    <col min="2" max="2" width="25.85546875" style="1" customWidth="1"/>
    <col min="3" max="3" width="9.7109375" style="1" customWidth="1"/>
    <col min="4" max="4" width="19.42578125" style="1" customWidth="1"/>
    <col min="5" max="5" width="19.28515625" style="1" customWidth="1"/>
    <col min="6" max="6" width="18.42578125" style="1" customWidth="1"/>
    <col min="7" max="7" width="18.7109375" style="1" customWidth="1"/>
    <col min="8" max="8" width="18.140625" style="1" customWidth="1"/>
    <col min="9" max="9" width="12.28515625" style="1" customWidth="1"/>
    <col min="10" max="10" width="21.42578125" style="1" customWidth="1"/>
    <col min="11" max="11" width="17.5703125" style="1" customWidth="1"/>
    <col min="12" max="12" width="18.140625" style="1" customWidth="1"/>
    <col min="13" max="13" width="18.7109375" style="1" customWidth="1"/>
    <col min="14" max="14" width="22.42578125" style="1" customWidth="1"/>
    <col min="15" max="15" width="18.5703125" style="1" customWidth="1"/>
    <col min="16" max="16" width="19.85546875" style="1" customWidth="1"/>
    <col min="17" max="17" width="20" style="1" customWidth="1"/>
    <col min="18" max="18" width="19.28515625" style="1" customWidth="1"/>
    <col min="19" max="19" width="19.85546875" style="1" customWidth="1"/>
    <col min="20" max="20" width="19.28515625" style="1" customWidth="1"/>
    <col min="21" max="21" width="25.140625" style="49" customWidth="1"/>
    <col min="22" max="22" width="20" style="1" customWidth="1"/>
    <col min="23" max="23" width="22.140625" style="49" customWidth="1"/>
    <col min="24" max="25" width="19.5703125" style="1" customWidth="1"/>
    <col min="26" max="26" width="20.85546875" style="1" customWidth="1"/>
    <col min="27" max="27" width="20.7109375" style="1" customWidth="1"/>
    <col min="28" max="28" width="19.28515625" style="1" customWidth="1"/>
    <col min="29" max="29" width="20" style="1" customWidth="1"/>
    <col min="30" max="30" width="20.42578125" style="1" customWidth="1"/>
    <col min="31" max="31" width="18" style="1" customWidth="1"/>
    <col min="32" max="34" width="21.140625" style="1" customWidth="1"/>
    <col min="35" max="35" width="41.5703125" style="1" customWidth="1"/>
    <col min="36" max="16384" width="9.140625" style="1"/>
  </cols>
  <sheetData>
    <row r="1" spans="1:36" ht="6.75" customHeight="1">
      <c r="A1" s="7"/>
      <c r="B1" s="7"/>
      <c r="C1" s="7"/>
      <c r="D1" s="7"/>
      <c r="E1" s="7"/>
      <c r="F1" s="7"/>
      <c r="G1" s="7"/>
      <c r="H1" s="7"/>
      <c r="I1" s="7"/>
      <c r="J1" s="7"/>
      <c r="K1" s="7"/>
      <c r="L1" s="7"/>
      <c r="M1" s="7"/>
      <c r="N1" s="7"/>
      <c r="O1" s="7"/>
      <c r="P1" s="7"/>
      <c r="Q1" s="7"/>
      <c r="R1" s="7"/>
      <c r="S1" s="7"/>
      <c r="T1" s="7"/>
      <c r="U1" s="48"/>
      <c r="V1" s="7"/>
      <c r="W1" s="48"/>
    </row>
    <row r="2" spans="1:36" ht="36" customHeight="1">
      <c r="A2" s="220" t="s">
        <v>44</v>
      </c>
      <c r="B2" s="220"/>
      <c r="C2" s="220"/>
      <c r="D2" s="220"/>
      <c r="E2" s="220"/>
      <c r="F2" s="220"/>
      <c r="G2" s="220"/>
      <c r="H2" s="220"/>
      <c r="I2" s="220"/>
      <c r="J2" s="220"/>
      <c r="K2" s="220"/>
      <c r="L2" s="220"/>
      <c r="M2" s="220"/>
      <c r="N2" s="2"/>
      <c r="O2" s="2"/>
      <c r="P2" s="2"/>
      <c r="Q2" s="2"/>
      <c r="R2" s="2"/>
      <c r="S2" s="2"/>
      <c r="T2" s="2"/>
      <c r="U2" s="2"/>
      <c r="V2" s="2"/>
      <c r="W2" s="2"/>
    </row>
    <row r="3" spans="1:36" ht="24.75" customHeight="1">
      <c r="A3" s="221" t="s">
        <v>157</v>
      </c>
      <c r="B3" s="221"/>
      <c r="C3" s="221"/>
      <c r="D3" s="221"/>
      <c r="E3" s="221"/>
      <c r="F3" s="221"/>
      <c r="G3" s="221"/>
      <c r="H3" s="221"/>
      <c r="I3" s="221"/>
      <c r="J3" s="221"/>
      <c r="K3" s="221"/>
      <c r="L3" s="221"/>
      <c r="M3" s="221"/>
      <c r="N3" s="11"/>
      <c r="O3" s="11"/>
      <c r="P3" s="11"/>
      <c r="Q3" s="11"/>
      <c r="R3" s="11"/>
      <c r="S3" s="11"/>
      <c r="T3" s="11"/>
      <c r="U3" s="11"/>
      <c r="V3" s="11"/>
      <c r="W3" s="11"/>
      <c r="AA3" s="12"/>
    </row>
    <row r="4" spans="1:36" ht="9" customHeight="1"/>
    <row r="5" spans="1:36" s="13" customFormat="1" ht="7.5" customHeight="1">
      <c r="A5" s="1"/>
      <c r="B5" s="1"/>
      <c r="C5" s="1"/>
      <c r="D5" s="1"/>
      <c r="E5" s="1"/>
      <c r="F5" s="1"/>
      <c r="G5" s="1"/>
      <c r="H5" s="1"/>
      <c r="I5" s="1"/>
      <c r="J5" s="1"/>
      <c r="K5" s="1"/>
      <c r="L5" s="1"/>
      <c r="M5" s="1"/>
      <c r="N5" s="1"/>
      <c r="O5" s="1"/>
      <c r="P5" s="1"/>
      <c r="Q5" s="1"/>
      <c r="R5" s="1"/>
      <c r="S5" s="1"/>
      <c r="T5" s="1"/>
      <c r="U5" s="49"/>
      <c r="V5" s="1"/>
      <c r="W5" s="49"/>
      <c r="X5" s="1"/>
      <c r="Y5" s="1"/>
      <c r="Z5" s="1"/>
      <c r="AA5" s="1"/>
      <c r="AB5" s="1"/>
      <c r="AC5" s="1"/>
      <c r="AD5" s="1"/>
      <c r="AE5" s="1"/>
      <c r="AF5" s="1"/>
      <c r="AG5" s="1"/>
      <c r="AH5" s="1"/>
    </row>
    <row r="6" spans="1:36" s="13" customFormat="1" ht="132.75" customHeight="1">
      <c r="A6" s="222" t="s">
        <v>0</v>
      </c>
      <c r="B6" s="222" t="s">
        <v>2</v>
      </c>
      <c r="C6" s="224" t="s">
        <v>6</v>
      </c>
      <c r="D6" s="224" t="s">
        <v>28</v>
      </c>
      <c r="E6" s="224"/>
      <c r="F6" s="224"/>
      <c r="G6" s="224"/>
      <c r="H6" s="224"/>
      <c r="I6" s="224"/>
      <c r="J6" s="225" t="s">
        <v>48</v>
      </c>
      <c r="K6" s="226" t="s">
        <v>70</v>
      </c>
      <c r="L6" s="227"/>
      <c r="M6" s="228"/>
      <c r="N6" s="226" t="s">
        <v>71</v>
      </c>
      <c r="O6" s="227"/>
      <c r="P6" s="228"/>
      <c r="Q6" s="226" t="s">
        <v>72</v>
      </c>
      <c r="R6" s="227"/>
      <c r="S6" s="228"/>
      <c r="T6" s="225" t="s">
        <v>39</v>
      </c>
      <c r="U6" s="231" t="s">
        <v>77</v>
      </c>
      <c r="V6" s="225" t="s">
        <v>49</v>
      </c>
      <c r="W6" s="231" t="s">
        <v>67</v>
      </c>
      <c r="X6" s="232" t="s">
        <v>66</v>
      </c>
      <c r="Y6" s="233"/>
      <c r="Z6" s="234"/>
      <c r="AA6" s="225" t="s">
        <v>65</v>
      </c>
      <c r="AB6" s="229" t="s">
        <v>75</v>
      </c>
      <c r="AC6" s="225" t="s">
        <v>76</v>
      </c>
      <c r="AD6" s="225"/>
      <c r="AE6" s="225"/>
      <c r="AF6" s="225" t="s">
        <v>84</v>
      </c>
      <c r="AG6" s="225"/>
      <c r="AH6" s="225"/>
      <c r="AI6" s="229" t="s">
        <v>140</v>
      </c>
    </row>
    <row r="7" spans="1:36" s="13" customFormat="1" ht="96" customHeight="1">
      <c r="A7" s="223"/>
      <c r="B7" s="223"/>
      <c r="C7" s="224"/>
      <c r="D7" s="10" t="s">
        <v>29</v>
      </c>
      <c r="E7" s="10" t="s">
        <v>30</v>
      </c>
      <c r="F7" s="10" t="s">
        <v>36</v>
      </c>
      <c r="G7" s="10" t="s">
        <v>37</v>
      </c>
      <c r="H7" s="10" t="s">
        <v>31</v>
      </c>
      <c r="I7" s="8" t="s">
        <v>32</v>
      </c>
      <c r="J7" s="225"/>
      <c r="K7" s="8" t="s">
        <v>33</v>
      </c>
      <c r="L7" s="8" t="s">
        <v>4</v>
      </c>
      <c r="M7" s="8" t="s">
        <v>5</v>
      </c>
      <c r="N7" s="8" t="s">
        <v>33</v>
      </c>
      <c r="O7" s="8" t="s">
        <v>4</v>
      </c>
      <c r="P7" s="8" t="s">
        <v>5</v>
      </c>
      <c r="Q7" s="8" t="s">
        <v>33</v>
      </c>
      <c r="R7" s="8" t="s">
        <v>4</v>
      </c>
      <c r="S7" s="8" t="s">
        <v>5</v>
      </c>
      <c r="T7" s="225"/>
      <c r="U7" s="231"/>
      <c r="V7" s="225"/>
      <c r="W7" s="231"/>
      <c r="X7" s="8" t="s">
        <v>33</v>
      </c>
      <c r="Y7" s="8" t="s">
        <v>4</v>
      </c>
      <c r="Z7" s="8" t="s">
        <v>5</v>
      </c>
      <c r="AA7" s="225"/>
      <c r="AB7" s="230"/>
      <c r="AC7" s="47" t="s">
        <v>33</v>
      </c>
      <c r="AD7" s="47" t="s">
        <v>4</v>
      </c>
      <c r="AE7" s="47" t="s">
        <v>5</v>
      </c>
      <c r="AF7" s="47" t="s">
        <v>33</v>
      </c>
      <c r="AG7" s="47" t="s">
        <v>4</v>
      </c>
      <c r="AH7" s="47" t="s">
        <v>5</v>
      </c>
      <c r="AI7" s="230"/>
    </row>
    <row r="8" spans="1:36" s="14" customFormat="1" ht="31.5" customHeight="1">
      <c r="A8" s="5">
        <v>1</v>
      </c>
      <c r="B8" s="5">
        <f>A8+1</f>
        <v>2</v>
      </c>
      <c r="C8" s="5">
        <f t="shared" ref="C8:AI8" si="0">B8+1</f>
        <v>3</v>
      </c>
      <c r="D8" s="5">
        <f t="shared" si="0"/>
        <v>4</v>
      </c>
      <c r="E8" s="5">
        <f t="shared" si="0"/>
        <v>5</v>
      </c>
      <c r="F8" s="5">
        <f t="shared" si="0"/>
        <v>6</v>
      </c>
      <c r="G8" s="5">
        <f t="shared" si="0"/>
        <v>7</v>
      </c>
      <c r="H8" s="5">
        <f t="shared" si="0"/>
        <v>8</v>
      </c>
      <c r="I8" s="5">
        <f t="shared" si="0"/>
        <v>9</v>
      </c>
      <c r="J8" s="5">
        <f t="shared" si="0"/>
        <v>10</v>
      </c>
      <c r="K8" s="5">
        <f t="shared" si="0"/>
        <v>11</v>
      </c>
      <c r="L8" s="5">
        <f t="shared" si="0"/>
        <v>12</v>
      </c>
      <c r="M8" s="5">
        <f t="shared" si="0"/>
        <v>13</v>
      </c>
      <c r="N8" s="5">
        <f t="shared" si="0"/>
        <v>14</v>
      </c>
      <c r="O8" s="5">
        <f t="shared" si="0"/>
        <v>15</v>
      </c>
      <c r="P8" s="5">
        <f t="shared" si="0"/>
        <v>16</v>
      </c>
      <c r="Q8" s="5">
        <f t="shared" si="0"/>
        <v>17</v>
      </c>
      <c r="R8" s="5">
        <f t="shared" si="0"/>
        <v>18</v>
      </c>
      <c r="S8" s="5">
        <f t="shared" si="0"/>
        <v>19</v>
      </c>
      <c r="T8" s="5">
        <f t="shared" si="0"/>
        <v>20</v>
      </c>
      <c r="U8" s="5">
        <f t="shared" si="0"/>
        <v>21</v>
      </c>
      <c r="V8" s="5">
        <f t="shared" si="0"/>
        <v>22</v>
      </c>
      <c r="W8" s="5">
        <f t="shared" si="0"/>
        <v>23</v>
      </c>
      <c r="X8" s="5">
        <f t="shared" si="0"/>
        <v>24</v>
      </c>
      <c r="Y8" s="5">
        <f t="shared" si="0"/>
        <v>25</v>
      </c>
      <c r="Z8" s="5">
        <f t="shared" si="0"/>
        <v>26</v>
      </c>
      <c r="AA8" s="5">
        <f t="shared" si="0"/>
        <v>27</v>
      </c>
      <c r="AB8" s="5">
        <f t="shared" si="0"/>
        <v>28</v>
      </c>
      <c r="AC8" s="5">
        <f t="shared" si="0"/>
        <v>29</v>
      </c>
      <c r="AD8" s="5">
        <f t="shared" si="0"/>
        <v>30</v>
      </c>
      <c r="AE8" s="5">
        <f t="shared" si="0"/>
        <v>31</v>
      </c>
      <c r="AF8" s="5">
        <f t="shared" si="0"/>
        <v>32</v>
      </c>
      <c r="AG8" s="5">
        <f t="shared" si="0"/>
        <v>33</v>
      </c>
      <c r="AH8" s="5">
        <f t="shared" si="0"/>
        <v>34</v>
      </c>
      <c r="AI8" s="5">
        <f t="shared" si="0"/>
        <v>35</v>
      </c>
    </row>
    <row r="9" spans="1:36" s="24" customFormat="1" ht="24.95" customHeight="1">
      <c r="A9" s="15">
        <v>1</v>
      </c>
      <c r="B9" s="3" t="s">
        <v>7</v>
      </c>
      <c r="C9" s="17" t="s">
        <v>142</v>
      </c>
      <c r="D9" s="18">
        <f>'[14]041'!$E$4</f>
        <v>140</v>
      </c>
      <c r="E9" s="19">
        <f>'[14]041'!$S$4</f>
        <v>47</v>
      </c>
      <c r="F9" s="18">
        <f>'[14]041'!$V$6</f>
        <v>33</v>
      </c>
      <c r="G9" s="18">
        <f>'[14]041'!$T$5</f>
        <v>16</v>
      </c>
      <c r="H9" s="18">
        <f>'[14]041'!$T$4</f>
        <v>48.484848484848484</v>
      </c>
      <c r="I9" s="18">
        <f>'[14]041'!$U$4</f>
        <v>2</v>
      </c>
      <c r="J9" s="18">
        <f>Численность!AN8</f>
        <v>307208</v>
      </c>
      <c r="K9" s="20">
        <f>ROUND(IF(OR(I9=2,I9=3),$J$26*J9,0),2)</f>
        <v>4230709.6399999997</v>
      </c>
      <c r="L9" s="20">
        <f>ROUND(K9/J9*Численность!AO8,2)</f>
        <v>2160236.08</v>
      </c>
      <c r="M9" s="20">
        <f>K9-L9</f>
        <v>2070473.5599999996</v>
      </c>
      <c r="N9" s="20">
        <f>ROUND(IF(AND($J$23=0,I9=2),$L$26/$J$22*J9,IF(AND($J$23&gt;0,I9=3),$N$26*E9,0)),2)</f>
        <v>0</v>
      </c>
      <c r="O9" s="20">
        <f>ROUND(N9/J9*Численность!AO8,2)</f>
        <v>0</v>
      </c>
      <c r="P9" s="20">
        <f t="shared" ref="P9:P17" si="1">N9-O9</f>
        <v>0</v>
      </c>
      <c r="Q9" s="20">
        <f>R9+S9</f>
        <v>4230709.6399999997</v>
      </c>
      <c r="R9" s="20">
        <f>L9+O9</f>
        <v>2160236.08</v>
      </c>
      <c r="S9" s="20">
        <f>M9+P9</f>
        <v>2070473.5599999996</v>
      </c>
      <c r="T9" s="18">
        <f>Выполнение_объемов!N9</f>
        <v>82</v>
      </c>
      <c r="U9" s="50">
        <f t="shared" ref="U9:U17" si="2">IF(T9&gt;=90,1,IF(AND(T9&gt;=70,T9&lt;=89),0.9,IF(AND(T9&gt;=60,T9&lt;=69),0.75,IF(AND(T9&gt;=50,T9&lt;=59),0.5,IF(T9&lt;50,0)))))</f>
        <v>0.9</v>
      </c>
      <c r="V9" s="22">
        <f>'Выполнение показ смертности'!Q7</f>
        <v>7</v>
      </c>
      <c r="W9" s="50">
        <f>'Выполнение показ смертности'!R7</f>
        <v>0.9</v>
      </c>
      <c r="X9" s="21">
        <f t="shared" ref="X9:X17" si="3">Y9+Z9</f>
        <v>3426874.8</v>
      </c>
      <c r="Y9" s="21">
        <f t="shared" ref="Y9:Y17" si="4">ROUND(R9*U9*W9,2)</f>
        <v>1749791.22</v>
      </c>
      <c r="Z9" s="21">
        <f t="shared" ref="Z9:Z17" si="5">ROUND(S9*U9*W9,2)</f>
        <v>1677083.58</v>
      </c>
      <c r="AA9" s="21">
        <f>Q9-X9</f>
        <v>803834.83999999985</v>
      </c>
      <c r="AB9" s="135">
        <f>IFERROR(X9/$X$19,0)</f>
        <v>0.31588226679275627</v>
      </c>
      <c r="AC9" s="172">
        <f>ROUND(IF(AND($X$20&gt;0,X9&gt;0),$X$20*AB9,0),2)</f>
        <v>526849.18999999994</v>
      </c>
      <c r="AD9" s="20">
        <f>ROUND(AC9/J9*Численность!AO8,2)</f>
        <v>269013.65000000002</v>
      </c>
      <c r="AE9" s="20">
        <f t="shared" ref="AE9:AE17" si="6">AC9-AD9</f>
        <v>257835.53999999992</v>
      </c>
      <c r="AF9" s="21">
        <f t="shared" ref="AF9:AF17" si="7">AG9+AH9</f>
        <v>3953723.99</v>
      </c>
      <c r="AG9" s="21">
        <f>Y9+AD9</f>
        <v>2018804.87</v>
      </c>
      <c r="AH9" s="21">
        <f t="shared" ref="AH9:AH17" si="8">Z9+AE9</f>
        <v>1934919.12</v>
      </c>
      <c r="AI9" s="23" t="s">
        <v>162</v>
      </c>
      <c r="AJ9" s="46"/>
    </row>
    <row r="10" spans="1:36" s="24" customFormat="1" ht="24.95" customHeight="1">
      <c r="A10" s="15">
        <f>A9+1</f>
        <v>2</v>
      </c>
      <c r="B10" s="16" t="s">
        <v>87</v>
      </c>
      <c r="C10" s="17" t="s">
        <v>88</v>
      </c>
      <c r="D10" s="18">
        <f>'[14]062'!$E$4</f>
        <v>105</v>
      </c>
      <c r="E10" s="19">
        <f>'[14]062'!$S$4</f>
        <v>48</v>
      </c>
      <c r="F10" s="18">
        <f>'[14]062'!$V$6</f>
        <v>27</v>
      </c>
      <c r="G10" s="18">
        <f>'[14]062'!$T$5</f>
        <v>14</v>
      </c>
      <c r="H10" s="18">
        <f>'[14]062'!$T$4</f>
        <v>51.851851851851848</v>
      </c>
      <c r="I10" s="18">
        <f>'[14]062'!$U$4</f>
        <v>2</v>
      </c>
      <c r="J10" s="18">
        <f>Численность!AN9</f>
        <v>199992</v>
      </c>
      <c r="K10" s="20">
        <f t="shared" ref="K9:K17" si="9">ROUND(IF(OR(I10=2,I10=3),$J$26*J10,0),2)</f>
        <v>2754186.35</v>
      </c>
      <c r="L10" s="20">
        <f>ROUND(K10/J10*Численность!AO9,2)</f>
        <v>2127239.6</v>
      </c>
      <c r="M10" s="20">
        <f t="shared" ref="M10" si="10">K10-L10</f>
        <v>626946.75</v>
      </c>
      <c r="N10" s="20">
        <f>ROUND(IF(AND($J$23=0,I10=2),$L$26/$J$22*J10,IF(AND($J$23&gt;0,I10=3),$N$26*E10,0)),2)</f>
        <v>0</v>
      </c>
      <c r="O10" s="20">
        <f>ROUND(N10/J10*Численность!AO9,2)</f>
        <v>0</v>
      </c>
      <c r="P10" s="20">
        <f t="shared" si="1"/>
        <v>0</v>
      </c>
      <c r="Q10" s="20">
        <f t="shared" ref="Q10:Q17" si="11">R10+S10</f>
        <v>2754186.35</v>
      </c>
      <c r="R10" s="20">
        <f t="shared" ref="R10:R17" si="12">L10+O10</f>
        <v>2127239.6</v>
      </c>
      <c r="S10" s="20">
        <f t="shared" ref="S10:S17" si="13">M10+P10</f>
        <v>626946.75</v>
      </c>
      <c r="T10" s="18">
        <f>Выполнение_объемов!N10</f>
        <v>84</v>
      </c>
      <c r="U10" s="50">
        <f t="shared" si="2"/>
        <v>0.9</v>
      </c>
      <c r="V10" s="22">
        <f>'Выполнение показ смертности'!Q8</f>
        <v>-4.4000000000000004</v>
      </c>
      <c r="W10" s="50">
        <f>'Выполнение показ смертности'!R8</f>
        <v>1</v>
      </c>
      <c r="X10" s="21">
        <f t="shared" ref="X10" si="14">Y10+Z10</f>
        <v>2478767.7199999997</v>
      </c>
      <c r="Y10" s="21">
        <f t="shared" ref="Y10" si="15">ROUND(R10*U10*W10,2)</f>
        <v>1914515.64</v>
      </c>
      <c r="Z10" s="21">
        <f t="shared" ref="Z10" si="16">ROUND(S10*U10*W10,2)</f>
        <v>564252.07999999996</v>
      </c>
      <c r="AA10" s="21">
        <f t="shared" ref="AA10" si="17">Q10-X10</f>
        <v>275418.63000000035</v>
      </c>
      <c r="AB10" s="135">
        <f t="shared" ref="AB10" si="18">IFERROR(X10/$X$19,0)</f>
        <v>0.22848770729713036</v>
      </c>
      <c r="AC10" s="172">
        <f t="shared" ref="AC10:AC17" si="19">ROUND(IF(AND($X$20&gt;0,X10&gt;0),$X$20*AB10,0),2)</f>
        <v>381086.8</v>
      </c>
      <c r="AD10" s="20">
        <f>ROUND(AC10/J10*Численность!AO9,2)</f>
        <v>294338.45</v>
      </c>
      <c r="AE10" s="20">
        <f t="shared" ref="AE10" si="20">AC10-AD10</f>
        <v>86748.349999999977</v>
      </c>
      <c r="AF10" s="21">
        <f t="shared" si="7"/>
        <v>2859854.5199999996</v>
      </c>
      <c r="AG10" s="21">
        <f t="shared" ref="AG10:AG17" si="21">Y10+AD10</f>
        <v>2208854.09</v>
      </c>
      <c r="AH10" s="21">
        <f t="shared" si="8"/>
        <v>651000.42999999993</v>
      </c>
      <c r="AI10" s="23" t="s">
        <v>163</v>
      </c>
      <c r="AJ10" s="46"/>
    </row>
    <row r="11" spans="1:36" s="24" customFormat="1" ht="24.95" customHeight="1">
      <c r="A11" s="15">
        <f t="shared" ref="A11:A17" si="22">A10+1</f>
        <v>3</v>
      </c>
      <c r="B11" s="16" t="s">
        <v>89</v>
      </c>
      <c r="C11" s="17" t="s">
        <v>90</v>
      </c>
      <c r="D11" s="18">
        <f>'[14]033'!$E$4</f>
        <v>66</v>
      </c>
      <c r="E11" s="19">
        <f>'[14]033'!$S$4</f>
        <v>46</v>
      </c>
      <c r="F11" s="18">
        <f>'[14]033'!$V$6</f>
        <v>12</v>
      </c>
      <c r="G11" s="18">
        <f>'[14]033'!$T$5</f>
        <v>9</v>
      </c>
      <c r="H11" s="18">
        <f>'[14]033'!$T$4</f>
        <v>75</v>
      </c>
      <c r="I11" s="18">
        <f>'[14]033'!$U$4</f>
        <v>3</v>
      </c>
      <c r="J11" s="18">
        <f>Численность!AN10</f>
        <v>51193</v>
      </c>
      <c r="K11" s="20">
        <f t="shared" si="9"/>
        <v>705003.51</v>
      </c>
      <c r="L11" s="20">
        <f>ROUND(K11/J11*Численность!AO10,2)</f>
        <v>558502.48</v>
      </c>
      <c r="M11" s="20">
        <f t="shared" ref="M11:M17" si="23">K11-L11</f>
        <v>146501.03000000003</v>
      </c>
      <c r="N11" s="20">
        <f>ROUND(IF(AND($J$23=0,I11=2),$L$26/$J$22*J11,IF(AND($J$23&gt;0,I11=3),$N$26*E11,0)),2)</f>
        <v>3754934.42</v>
      </c>
      <c r="O11" s="20">
        <f>ROUND(N11/J11*Численность!AO10,2)</f>
        <v>2974652.11</v>
      </c>
      <c r="P11" s="20">
        <f t="shared" si="1"/>
        <v>780282.31</v>
      </c>
      <c r="Q11" s="20">
        <f t="shared" si="11"/>
        <v>4459937.93</v>
      </c>
      <c r="R11" s="20">
        <f t="shared" si="12"/>
        <v>3533154.59</v>
      </c>
      <c r="S11" s="20">
        <f t="shared" si="13"/>
        <v>926783.34000000008</v>
      </c>
      <c r="T11" s="18">
        <f>Выполнение_объемов!N11</f>
        <v>108</v>
      </c>
      <c r="U11" s="50">
        <f t="shared" si="2"/>
        <v>1</v>
      </c>
      <c r="V11" s="22">
        <f>'Выполнение показ смертности'!Q9</f>
        <v>3.64021164</v>
      </c>
      <c r="W11" s="50">
        <f>'Выполнение показ смертности'!R9</f>
        <v>0.95</v>
      </c>
      <c r="X11" s="21">
        <f t="shared" si="3"/>
        <v>4236941.03</v>
      </c>
      <c r="Y11" s="21">
        <f t="shared" si="4"/>
        <v>3356496.86</v>
      </c>
      <c r="Z11" s="21">
        <f t="shared" si="5"/>
        <v>880444.17</v>
      </c>
      <c r="AA11" s="21">
        <f t="shared" ref="AA11:AA17" si="24">Q11-X11</f>
        <v>222996.89999999944</v>
      </c>
      <c r="AB11" s="135">
        <f t="shared" ref="AB11:AB17" si="25">IFERROR(X11/$X$19,0)</f>
        <v>0.39055250481390091</v>
      </c>
      <c r="AC11" s="172">
        <f t="shared" si="19"/>
        <v>651389.12</v>
      </c>
      <c r="AD11" s="20">
        <f>ROUND(AC11/J11*Численность!AO10,2)</f>
        <v>516029.26</v>
      </c>
      <c r="AE11" s="20">
        <f t="shared" si="6"/>
        <v>135359.85999999999</v>
      </c>
      <c r="AF11" s="21">
        <f t="shared" si="7"/>
        <v>4888330.1500000004</v>
      </c>
      <c r="AG11" s="21">
        <f t="shared" si="21"/>
        <v>3872526.12</v>
      </c>
      <c r="AH11" s="21">
        <f t="shared" si="8"/>
        <v>1015804.03</v>
      </c>
      <c r="AI11" s="174" t="s">
        <v>164</v>
      </c>
      <c r="AJ11" s="46"/>
    </row>
    <row r="12" spans="1:36" s="24" customFormat="1" ht="24.95" customHeight="1">
      <c r="A12" s="15">
        <f t="shared" si="22"/>
        <v>4</v>
      </c>
      <c r="B12" s="16" t="s">
        <v>24</v>
      </c>
      <c r="C12" s="17" t="s">
        <v>16</v>
      </c>
      <c r="D12" s="18">
        <f>'[14]030'!$E$4</f>
        <v>140</v>
      </c>
      <c r="E12" s="19">
        <f>'[14]030'!$S$4</f>
        <v>68</v>
      </c>
      <c r="F12" s="18">
        <f>'[14]030'!$V$6</f>
        <v>33</v>
      </c>
      <c r="G12" s="18">
        <f>'[14]030'!$T$5</f>
        <v>16</v>
      </c>
      <c r="H12" s="18">
        <f>'[14]030'!$T$4</f>
        <v>48.484848484848484</v>
      </c>
      <c r="I12" s="18">
        <f>'[14]030'!$U$4</f>
        <v>2</v>
      </c>
      <c r="J12" s="18">
        <f>Численность!AN11</f>
        <v>17304</v>
      </c>
      <c r="K12" s="20">
        <f t="shared" si="9"/>
        <v>238301.74</v>
      </c>
      <c r="L12" s="20">
        <f>ROUND(K12/J12*Численность!AO11,2)</f>
        <v>125086.38</v>
      </c>
      <c r="M12" s="20">
        <f t="shared" si="23"/>
        <v>113215.35999999999</v>
      </c>
      <c r="N12" s="20">
        <f t="shared" ref="N12:N17" si="26">ROUND(IF(AND($J$23=0,I12=2),$L$26/$J$22*J12,IF(AND($J$23&gt;0,I12=3),$N$26*E12,0)),2)</f>
        <v>0</v>
      </c>
      <c r="O12" s="20">
        <f>ROUND(N12/J12*Численность!AO11,2)</f>
        <v>0</v>
      </c>
      <c r="P12" s="20">
        <f t="shared" si="1"/>
        <v>0</v>
      </c>
      <c r="Q12" s="20">
        <f t="shared" si="11"/>
        <v>238301.74</v>
      </c>
      <c r="R12" s="20">
        <f t="shared" si="12"/>
        <v>125086.38</v>
      </c>
      <c r="S12" s="20">
        <f t="shared" si="13"/>
        <v>113215.35999999999</v>
      </c>
      <c r="T12" s="18">
        <f>Выполнение_объемов!N12</f>
        <v>95</v>
      </c>
      <c r="U12" s="50">
        <f t="shared" si="2"/>
        <v>1</v>
      </c>
      <c r="V12" s="22">
        <f>'Выполнение показ смертности'!Q10</f>
        <v>-16</v>
      </c>
      <c r="W12" s="50">
        <f>'Выполнение показ смертности'!R10</f>
        <v>1</v>
      </c>
      <c r="X12" s="21">
        <f t="shared" si="3"/>
        <v>238301.74</v>
      </c>
      <c r="Y12" s="21">
        <f t="shared" si="4"/>
        <v>125086.38</v>
      </c>
      <c r="Z12" s="21">
        <f t="shared" si="5"/>
        <v>113215.36</v>
      </c>
      <c r="AA12" s="21">
        <f t="shared" si="24"/>
        <v>0</v>
      </c>
      <c r="AB12" s="135">
        <f t="shared" si="25"/>
        <v>2.1966163984706428E-2</v>
      </c>
      <c r="AC12" s="172">
        <f t="shared" si="19"/>
        <v>36636.61</v>
      </c>
      <c r="AD12" s="20">
        <f>ROUND(AC12/J12*Численность!AO11,2)</f>
        <v>19230.830000000002</v>
      </c>
      <c r="AE12" s="20">
        <f t="shared" si="6"/>
        <v>17405.78</v>
      </c>
      <c r="AF12" s="21">
        <f t="shared" si="7"/>
        <v>274938.35000000003</v>
      </c>
      <c r="AG12" s="21">
        <f t="shared" si="21"/>
        <v>144317.21000000002</v>
      </c>
      <c r="AH12" s="21">
        <f t="shared" si="8"/>
        <v>130621.14</v>
      </c>
      <c r="AI12" s="174" t="s">
        <v>165</v>
      </c>
      <c r="AJ12" s="46"/>
    </row>
    <row r="13" spans="1:36" s="24" customFormat="1" ht="24.95" customHeight="1">
      <c r="A13" s="15">
        <f t="shared" si="22"/>
        <v>5</v>
      </c>
      <c r="B13" s="16" t="s">
        <v>23</v>
      </c>
      <c r="C13" s="17" t="s">
        <v>17</v>
      </c>
      <c r="D13" s="18">
        <f>'[14]037'!$E$4</f>
        <v>140</v>
      </c>
      <c r="E13" s="19">
        <f>'[14]037'!$S$4</f>
        <v>76.5</v>
      </c>
      <c r="F13" s="18">
        <f>'[14]037'!$V$6</f>
        <v>33</v>
      </c>
      <c r="G13" s="18">
        <f>'[14]037'!$T$5</f>
        <v>18</v>
      </c>
      <c r="H13" s="18">
        <f>'[14]037'!$T$4</f>
        <v>54.54545454545454</v>
      </c>
      <c r="I13" s="18">
        <f>'[14]037'!$U$4</f>
        <v>2</v>
      </c>
      <c r="J13" s="18">
        <f>Численность!AN12</f>
        <v>15084</v>
      </c>
      <c r="K13" s="20">
        <f t="shared" si="9"/>
        <v>207729.04</v>
      </c>
      <c r="L13" s="20">
        <f>ROUND(K13/J13*Численность!AO12,2)</f>
        <v>175985.77</v>
      </c>
      <c r="M13" s="20">
        <f t="shared" si="23"/>
        <v>31743.270000000019</v>
      </c>
      <c r="N13" s="20">
        <f t="shared" si="26"/>
        <v>0</v>
      </c>
      <c r="O13" s="20">
        <f>ROUND(N13/J13*Численность!AO12,2)</f>
        <v>0</v>
      </c>
      <c r="P13" s="20">
        <f t="shared" si="1"/>
        <v>0</v>
      </c>
      <c r="Q13" s="20">
        <f t="shared" si="11"/>
        <v>207729.04</v>
      </c>
      <c r="R13" s="20">
        <f t="shared" si="12"/>
        <v>175985.77</v>
      </c>
      <c r="S13" s="20">
        <f t="shared" si="13"/>
        <v>31743.270000000019</v>
      </c>
      <c r="T13" s="18">
        <f>Выполнение_объемов!N13</f>
        <v>67</v>
      </c>
      <c r="U13" s="50">
        <f t="shared" si="2"/>
        <v>0.75</v>
      </c>
      <c r="V13" s="22">
        <f>'Выполнение показ смертности'!Q11</f>
        <v>81</v>
      </c>
      <c r="W13" s="50">
        <f>'Выполнение показ смертности'!R11</f>
        <v>0</v>
      </c>
      <c r="X13" s="21">
        <f t="shared" si="3"/>
        <v>0</v>
      </c>
      <c r="Y13" s="21">
        <f t="shared" si="4"/>
        <v>0</v>
      </c>
      <c r="Z13" s="21">
        <f t="shared" si="5"/>
        <v>0</v>
      </c>
      <c r="AA13" s="21">
        <f t="shared" si="24"/>
        <v>207729.04</v>
      </c>
      <c r="AB13" s="135">
        <f t="shared" si="25"/>
        <v>0</v>
      </c>
      <c r="AC13" s="172">
        <f t="shared" si="19"/>
        <v>0</v>
      </c>
      <c r="AD13" s="20">
        <f>ROUND(AC13/J13*Численность!AO12,2)</f>
        <v>0</v>
      </c>
      <c r="AE13" s="20">
        <f t="shared" si="6"/>
        <v>0</v>
      </c>
      <c r="AF13" s="21">
        <f t="shared" si="7"/>
        <v>0</v>
      </c>
      <c r="AG13" s="21">
        <f t="shared" si="21"/>
        <v>0</v>
      </c>
      <c r="AH13" s="21">
        <f t="shared" si="8"/>
        <v>0</v>
      </c>
      <c r="AI13" s="23" t="s">
        <v>166</v>
      </c>
      <c r="AJ13" s="46"/>
    </row>
    <row r="14" spans="1:36" s="24" customFormat="1" ht="24.95" customHeight="1">
      <c r="A14" s="15">
        <f t="shared" si="22"/>
        <v>6</v>
      </c>
      <c r="B14" s="16" t="s">
        <v>25</v>
      </c>
      <c r="C14" s="17" t="s">
        <v>18</v>
      </c>
      <c r="D14" s="18">
        <f>'[14]038'!$E$4</f>
        <v>140</v>
      </c>
      <c r="E14" s="19">
        <f>'[14]038'!$S$4</f>
        <v>65.5</v>
      </c>
      <c r="F14" s="18">
        <f>'[14]038'!$V$6</f>
        <v>33</v>
      </c>
      <c r="G14" s="18">
        <f>'[14]038'!$T$5</f>
        <v>19</v>
      </c>
      <c r="H14" s="18">
        <f>'[14]038'!$T$4</f>
        <v>57.575757575757578</v>
      </c>
      <c r="I14" s="18">
        <f>'[14]038'!$U$4</f>
        <v>2</v>
      </c>
      <c r="J14" s="18">
        <f>Численность!AN13</f>
        <v>30491</v>
      </c>
      <c r="K14" s="20">
        <f t="shared" si="9"/>
        <v>419906.28</v>
      </c>
      <c r="L14" s="20">
        <f>ROUND(K14/J14*Численность!AO13,2)</f>
        <v>129438.17</v>
      </c>
      <c r="M14" s="20">
        <f t="shared" si="23"/>
        <v>290468.11000000004</v>
      </c>
      <c r="N14" s="20">
        <f t="shared" si="26"/>
        <v>0</v>
      </c>
      <c r="O14" s="20">
        <f>ROUND(N14/J14*Численность!AO13,2)</f>
        <v>0</v>
      </c>
      <c r="P14" s="20">
        <f t="shared" si="1"/>
        <v>0</v>
      </c>
      <c r="Q14" s="20">
        <f t="shared" si="11"/>
        <v>419906.28</v>
      </c>
      <c r="R14" s="20">
        <f t="shared" si="12"/>
        <v>129438.17</v>
      </c>
      <c r="S14" s="20">
        <f t="shared" si="13"/>
        <v>290468.11000000004</v>
      </c>
      <c r="T14" s="18">
        <f>Выполнение_объемов!N14</f>
        <v>85</v>
      </c>
      <c r="U14" s="50">
        <f t="shared" si="2"/>
        <v>0.9</v>
      </c>
      <c r="V14" s="22">
        <f>'Выполнение показ смертности'!Q12</f>
        <v>-24</v>
      </c>
      <c r="W14" s="50">
        <f>'Выполнение показ смертности'!R12</f>
        <v>1</v>
      </c>
      <c r="X14" s="21">
        <f t="shared" si="3"/>
        <v>377915.65</v>
      </c>
      <c r="Y14" s="21">
        <f t="shared" si="4"/>
        <v>116494.35</v>
      </c>
      <c r="Z14" s="21">
        <f t="shared" si="5"/>
        <v>261421.3</v>
      </c>
      <c r="AA14" s="21">
        <f t="shared" si="24"/>
        <v>41990.630000000005</v>
      </c>
      <c r="AB14" s="135">
        <f t="shared" si="25"/>
        <v>3.4835486892739097E-2</v>
      </c>
      <c r="AC14" s="172">
        <f t="shared" si="19"/>
        <v>58100.91</v>
      </c>
      <c r="AD14" s="20">
        <f>ROUND(AC14/J14*Численность!AO13,2)</f>
        <v>17909.89</v>
      </c>
      <c r="AE14" s="20">
        <f t="shared" si="6"/>
        <v>40191.020000000004</v>
      </c>
      <c r="AF14" s="21">
        <f t="shared" si="7"/>
        <v>436016.56</v>
      </c>
      <c r="AG14" s="21">
        <f t="shared" si="21"/>
        <v>134404.24</v>
      </c>
      <c r="AH14" s="21">
        <f t="shared" si="8"/>
        <v>301612.32</v>
      </c>
      <c r="AI14" s="23" t="s">
        <v>141</v>
      </c>
      <c r="AJ14" s="46"/>
    </row>
    <row r="15" spans="1:36" s="24" customFormat="1" ht="24.95" customHeight="1">
      <c r="A15" s="15">
        <f t="shared" si="22"/>
        <v>7</v>
      </c>
      <c r="B15" s="16" t="s">
        <v>22</v>
      </c>
      <c r="C15" s="17" t="s">
        <v>19</v>
      </c>
      <c r="D15" s="18">
        <f>'[14]050'!$E$4</f>
        <v>105</v>
      </c>
      <c r="E15" s="19">
        <f>'[14]050'!$S$4</f>
        <v>53.5</v>
      </c>
      <c r="F15" s="18">
        <f>'[14]050'!$V$6</f>
        <v>27</v>
      </c>
      <c r="G15" s="18">
        <f>'[14]050'!$T$5</f>
        <v>14</v>
      </c>
      <c r="H15" s="18">
        <f>'[14]050'!$T$4</f>
        <v>51.851851851851848</v>
      </c>
      <c r="I15" s="18">
        <f>'[14]050'!$U$4</f>
        <v>2</v>
      </c>
      <c r="J15" s="18">
        <f>Численность!AN14</f>
        <v>5785</v>
      </c>
      <c r="K15" s="20">
        <f t="shared" si="9"/>
        <v>79668.03</v>
      </c>
      <c r="L15" s="20">
        <f>ROUND(K15/J15*Численность!AO14,2)</f>
        <v>56091.25</v>
      </c>
      <c r="M15" s="20">
        <f t="shared" si="23"/>
        <v>23576.78</v>
      </c>
      <c r="N15" s="20">
        <f t="shared" si="26"/>
        <v>0</v>
      </c>
      <c r="O15" s="20">
        <f>ROUND(N15/J15*Численность!AO14,2)</f>
        <v>0</v>
      </c>
      <c r="P15" s="20">
        <f t="shared" si="1"/>
        <v>0</v>
      </c>
      <c r="Q15" s="20">
        <f t="shared" si="11"/>
        <v>79668.03</v>
      </c>
      <c r="R15" s="20">
        <f t="shared" si="12"/>
        <v>56091.25</v>
      </c>
      <c r="S15" s="20">
        <f t="shared" si="13"/>
        <v>23576.78</v>
      </c>
      <c r="T15" s="18">
        <f>Выполнение_объемов!N15</f>
        <v>71</v>
      </c>
      <c r="U15" s="50">
        <f t="shared" si="2"/>
        <v>0.9</v>
      </c>
      <c r="V15" s="22">
        <f>'Выполнение показ смертности'!Q13</f>
        <v>60</v>
      </c>
      <c r="W15" s="50">
        <f>'Выполнение показ смертности'!R13</f>
        <v>0</v>
      </c>
      <c r="X15" s="21">
        <f t="shared" si="3"/>
        <v>0</v>
      </c>
      <c r="Y15" s="21">
        <f t="shared" si="4"/>
        <v>0</v>
      </c>
      <c r="Z15" s="21">
        <f t="shared" si="5"/>
        <v>0</v>
      </c>
      <c r="AA15" s="21">
        <f t="shared" si="24"/>
        <v>79668.03</v>
      </c>
      <c r="AB15" s="135">
        <f t="shared" si="25"/>
        <v>0</v>
      </c>
      <c r="AC15" s="172">
        <f t="shared" si="19"/>
        <v>0</v>
      </c>
      <c r="AD15" s="20">
        <f>ROUND(AC15/J15*Численность!AO14,2)</f>
        <v>0</v>
      </c>
      <c r="AE15" s="20">
        <f t="shared" si="6"/>
        <v>0</v>
      </c>
      <c r="AF15" s="21">
        <f t="shared" si="7"/>
        <v>0</v>
      </c>
      <c r="AG15" s="21">
        <f t="shared" si="21"/>
        <v>0</v>
      </c>
      <c r="AH15" s="21">
        <f t="shared" si="8"/>
        <v>0</v>
      </c>
      <c r="AI15" s="23" t="s">
        <v>167</v>
      </c>
      <c r="AJ15" s="46"/>
    </row>
    <row r="16" spans="1:36" s="24" customFormat="1" ht="24.95" customHeight="1">
      <c r="A16" s="15">
        <f t="shared" si="22"/>
        <v>8</v>
      </c>
      <c r="B16" s="16" t="s">
        <v>26</v>
      </c>
      <c r="C16" s="17" t="s">
        <v>20</v>
      </c>
      <c r="D16" s="18">
        <f>'[14]168'!$E$4</f>
        <v>88</v>
      </c>
      <c r="E16" s="19">
        <f>'[14]168'!$S$4</f>
        <v>38</v>
      </c>
      <c r="F16" s="18">
        <f>'[14]168'!$V$6</f>
        <v>25</v>
      </c>
      <c r="G16" s="18">
        <f>'[14]168'!$T$5</f>
        <v>9</v>
      </c>
      <c r="H16" s="18">
        <f>'[14]168'!$T$4</f>
        <v>36</v>
      </c>
      <c r="I16" s="18">
        <f>'[14]168'!$U$4</f>
        <v>1</v>
      </c>
      <c r="J16" s="18">
        <f>Численность!AN15</f>
        <v>2363</v>
      </c>
      <c r="K16" s="20">
        <f t="shared" si="9"/>
        <v>0</v>
      </c>
      <c r="L16" s="20">
        <f>ROUND(K16/J16*Численность!AO15,2)</f>
        <v>0</v>
      </c>
      <c r="M16" s="20">
        <f t="shared" si="23"/>
        <v>0</v>
      </c>
      <c r="N16" s="20">
        <f t="shared" si="26"/>
        <v>0</v>
      </c>
      <c r="O16" s="20">
        <f>ROUND(N16/J16*Численность!AO15,2)</f>
        <v>0</v>
      </c>
      <c r="P16" s="20">
        <f t="shared" si="1"/>
        <v>0</v>
      </c>
      <c r="Q16" s="20">
        <f t="shared" si="11"/>
        <v>0</v>
      </c>
      <c r="R16" s="20">
        <f t="shared" si="12"/>
        <v>0</v>
      </c>
      <c r="S16" s="20">
        <f t="shared" si="13"/>
        <v>0</v>
      </c>
      <c r="T16" s="18">
        <f>Выполнение_объемов!N16</f>
        <v>1</v>
      </c>
      <c r="U16" s="50">
        <f t="shared" si="2"/>
        <v>0</v>
      </c>
      <c r="V16" s="22">
        <f>'Выполнение показ смертности'!Q14</f>
        <v>11</v>
      </c>
      <c r="W16" s="50">
        <f>'Выполнение показ смертности'!R14</f>
        <v>0.8</v>
      </c>
      <c r="X16" s="21">
        <f t="shared" si="3"/>
        <v>0</v>
      </c>
      <c r="Y16" s="21">
        <f t="shared" si="4"/>
        <v>0</v>
      </c>
      <c r="Z16" s="21">
        <f t="shared" si="5"/>
        <v>0</v>
      </c>
      <c r="AA16" s="21">
        <f t="shared" si="24"/>
        <v>0</v>
      </c>
      <c r="AB16" s="135">
        <f t="shared" si="25"/>
        <v>0</v>
      </c>
      <c r="AC16" s="172">
        <f t="shared" si="19"/>
        <v>0</v>
      </c>
      <c r="AD16" s="20">
        <f>ROUND(AC16/J16*Численность!AO15,2)</f>
        <v>0</v>
      </c>
      <c r="AE16" s="20">
        <f t="shared" si="6"/>
        <v>0</v>
      </c>
      <c r="AF16" s="21">
        <f t="shared" si="7"/>
        <v>0</v>
      </c>
      <c r="AG16" s="21">
        <f t="shared" si="21"/>
        <v>0</v>
      </c>
      <c r="AH16" s="21">
        <f t="shared" si="8"/>
        <v>0</v>
      </c>
      <c r="AI16" s="23" t="s">
        <v>168</v>
      </c>
      <c r="AJ16" s="46"/>
    </row>
    <row r="17" spans="1:36" s="24" customFormat="1" ht="24.95" customHeight="1">
      <c r="A17" s="15">
        <f t="shared" si="22"/>
        <v>9</v>
      </c>
      <c r="B17" s="25" t="s">
        <v>27</v>
      </c>
      <c r="C17" s="17" t="s">
        <v>21</v>
      </c>
      <c r="D17" s="18">
        <f>'[14]051'!$E$4</f>
        <v>105</v>
      </c>
      <c r="E17" s="19">
        <f>'[14]051'!$S$4</f>
        <v>55.5</v>
      </c>
      <c r="F17" s="18">
        <f>'[14]051'!$V$6</f>
        <v>27</v>
      </c>
      <c r="G17" s="18">
        <f>'[14]051'!$T$5</f>
        <v>16</v>
      </c>
      <c r="H17" s="18">
        <f>'[14]051'!$T$4</f>
        <v>59.259259259259252</v>
      </c>
      <c r="I17" s="18">
        <f>'[14]051'!$U$4</f>
        <v>2</v>
      </c>
      <c r="J17" s="18">
        <f>Численность!AN16</f>
        <v>9150</v>
      </c>
      <c r="K17" s="20">
        <f t="shared" si="9"/>
        <v>126009.07</v>
      </c>
      <c r="L17" s="20">
        <f>ROUND(K17/J17*Численность!AO16,2)</f>
        <v>57206.74</v>
      </c>
      <c r="M17" s="20">
        <f t="shared" si="23"/>
        <v>68802.330000000016</v>
      </c>
      <c r="N17" s="20">
        <f t="shared" si="26"/>
        <v>0</v>
      </c>
      <c r="O17" s="20">
        <f>ROUND(N17/J17*Численность!AO16,2)</f>
        <v>0</v>
      </c>
      <c r="P17" s="20">
        <f t="shared" si="1"/>
        <v>0</v>
      </c>
      <c r="Q17" s="20">
        <f t="shared" si="11"/>
        <v>126009.07</v>
      </c>
      <c r="R17" s="20">
        <f t="shared" si="12"/>
        <v>57206.74</v>
      </c>
      <c r="S17" s="20">
        <f t="shared" si="13"/>
        <v>68802.330000000016</v>
      </c>
      <c r="T17" s="18">
        <f>Выполнение_объемов!N17</f>
        <v>68</v>
      </c>
      <c r="U17" s="50">
        <f t="shared" si="2"/>
        <v>0.75</v>
      </c>
      <c r="V17" s="22">
        <f>'Выполнение показ смертности'!Q15</f>
        <v>0</v>
      </c>
      <c r="W17" s="50">
        <f>'Выполнение показ смертности'!R15</f>
        <v>0.95</v>
      </c>
      <c r="X17" s="21">
        <f t="shared" si="3"/>
        <v>89781.46</v>
      </c>
      <c r="Y17" s="21">
        <f t="shared" si="4"/>
        <v>40759.800000000003</v>
      </c>
      <c r="Z17" s="21">
        <f t="shared" si="5"/>
        <v>49021.66</v>
      </c>
      <c r="AA17" s="21">
        <f t="shared" si="24"/>
        <v>36227.61</v>
      </c>
      <c r="AB17" s="135">
        <f t="shared" si="25"/>
        <v>8.2758702187670178E-3</v>
      </c>
      <c r="AC17" s="172">
        <f t="shared" si="19"/>
        <v>13803.04</v>
      </c>
      <c r="AD17" s="20">
        <f>ROUND(AC17/J17*Численность!AO16,2)</f>
        <v>6266.43</v>
      </c>
      <c r="AE17" s="20">
        <f t="shared" si="6"/>
        <v>7536.6100000000006</v>
      </c>
      <c r="AF17" s="21">
        <f t="shared" si="7"/>
        <v>103584.5</v>
      </c>
      <c r="AG17" s="21">
        <f t="shared" si="21"/>
        <v>47026.23</v>
      </c>
      <c r="AH17" s="21">
        <f t="shared" si="8"/>
        <v>56558.270000000004</v>
      </c>
      <c r="AI17" s="23" t="s">
        <v>169</v>
      </c>
      <c r="AJ17" s="46"/>
    </row>
    <row r="18" spans="1:36" s="24" customFormat="1" ht="24.95" customHeight="1">
      <c r="A18" s="15"/>
      <c r="B18" s="25"/>
      <c r="C18" s="17"/>
      <c r="D18" s="18"/>
      <c r="E18" s="19"/>
      <c r="F18" s="18"/>
      <c r="G18" s="18"/>
      <c r="H18" s="18"/>
      <c r="I18" s="18"/>
      <c r="J18" s="18"/>
      <c r="K18" s="20"/>
      <c r="L18" s="20"/>
      <c r="M18" s="20"/>
      <c r="N18" s="20"/>
      <c r="O18" s="20"/>
      <c r="P18" s="20"/>
      <c r="Q18" s="20"/>
      <c r="R18" s="20"/>
      <c r="S18" s="20"/>
      <c r="T18" s="18"/>
      <c r="U18" s="50"/>
      <c r="V18" s="22"/>
      <c r="W18" s="50"/>
      <c r="X18" s="21"/>
      <c r="Y18" s="21"/>
      <c r="Z18" s="21"/>
      <c r="AA18" s="21"/>
      <c r="AB18" s="23"/>
      <c r="AC18" s="4"/>
      <c r="AD18" s="4"/>
      <c r="AE18" s="4"/>
      <c r="AF18" s="4"/>
      <c r="AG18" s="4"/>
      <c r="AH18" s="4"/>
      <c r="AI18" s="23"/>
    </row>
    <row r="19" spans="1:36" s="32" customFormat="1" ht="32.25" customHeight="1">
      <c r="A19" s="8"/>
      <c r="B19" s="26" t="s">
        <v>1</v>
      </c>
      <c r="C19" s="27"/>
      <c r="D19" s="28">
        <f>SUM(D9:D17)</f>
        <v>1029</v>
      </c>
      <c r="E19" s="29">
        <f>SUM(E9:E17)</f>
        <v>498</v>
      </c>
      <c r="F19" s="29">
        <f>SUM(F9:F17)</f>
        <v>250</v>
      </c>
      <c r="G19" s="29">
        <f>SUM(G9:G17)</f>
        <v>131</v>
      </c>
      <c r="H19" s="28">
        <f>G19/F19*100</f>
        <v>52.400000000000006</v>
      </c>
      <c r="I19" s="30"/>
      <c r="J19" s="28">
        <f>SUM(J9:J18)</f>
        <v>638570</v>
      </c>
      <c r="K19" s="20">
        <f t="shared" ref="K19" si="27">L19+M19</f>
        <v>8761513.6600000001</v>
      </c>
      <c r="L19" s="31">
        <f>SUM(L9:L18)</f>
        <v>5389786.4699999997</v>
      </c>
      <c r="M19" s="31">
        <f>SUM(M9:M18)</f>
        <v>3371727.1899999995</v>
      </c>
      <c r="N19" s="20">
        <f t="shared" ref="N19" si="28">O19+P19</f>
        <v>3754934.42</v>
      </c>
      <c r="O19" s="31">
        <f>SUM(O9:O18)</f>
        <v>2974652.11</v>
      </c>
      <c r="P19" s="31">
        <f>SUM(P9:P18)</f>
        <v>780282.31</v>
      </c>
      <c r="Q19" s="20">
        <f t="shared" ref="Q19" si="29">R19+S19</f>
        <v>12516448.079999998</v>
      </c>
      <c r="R19" s="31">
        <f>SUM(R9:R18)</f>
        <v>8364438.5799999991</v>
      </c>
      <c r="S19" s="31">
        <f>SUM(S9:S18)</f>
        <v>4152009.4999999991</v>
      </c>
      <c r="T19" s="18">
        <f>Выполнение_объемов!N27</f>
        <v>0</v>
      </c>
      <c r="U19" s="51"/>
      <c r="V19" s="173">
        <f>'Выполнение показ смертности'!Q17</f>
        <v>2.2400000000000002</v>
      </c>
      <c r="W19" s="50"/>
      <c r="X19" s="21">
        <f>Y19+Z19</f>
        <v>10848582.399999999</v>
      </c>
      <c r="Y19" s="21">
        <f>SUM(Y9:Y17)</f>
        <v>7303144.2499999991</v>
      </c>
      <c r="Z19" s="21">
        <f>SUM(Z9:Z17)</f>
        <v>3545438.15</v>
      </c>
      <c r="AA19" s="21">
        <f>SUM(AA9:AA17)</f>
        <v>1667865.6799999997</v>
      </c>
      <c r="AB19" s="23"/>
      <c r="AC19" s="21">
        <f>SUM(AC9:AC17)</f>
        <v>1667865.67</v>
      </c>
      <c r="AD19" s="21"/>
      <c r="AE19" s="21"/>
      <c r="AF19" s="21">
        <f>SUM(AF9:AF17)</f>
        <v>12516448.07</v>
      </c>
      <c r="AG19" s="21">
        <f>SUM(AG9:AG17)</f>
        <v>8425932.7599999998</v>
      </c>
      <c r="AH19" s="21">
        <f>SUM(AH9:AH17)</f>
        <v>4090515.31</v>
      </c>
      <c r="AI19" s="23"/>
    </row>
    <row r="20" spans="1:36" ht="27.75" customHeight="1">
      <c r="A20" s="4"/>
      <c r="B20" s="4" t="s">
        <v>47</v>
      </c>
      <c r="C20" s="4"/>
      <c r="D20" s="4"/>
      <c r="E20" s="19"/>
      <c r="F20" s="4"/>
      <c r="G20" s="4"/>
      <c r="H20" s="4"/>
      <c r="I20" s="4"/>
      <c r="J20" s="4"/>
      <c r="K20" s="4"/>
      <c r="L20" s="4"/>
      <c r="M20" s="4"/>
      <c r="N20" s="4"/>
      <c r="O20" s="4"/>
      <c r="P20" s="4"/>
      <c r="Q20" s="4"/>
      <c r="R20" s="4"/>
      <c r="S20" s="4"/>
      <c r="T20" s="4"/>
      <c r="U20" s="52"/>
      <c r="V20" s="4"/>
      <c r="W20" s="52"/>
      <c r="X20" s="21">
        <f>B26-X19</f>
        <v>1667865.6700000018</v>
      </c>
      <c r="Y20" s="134"/>
      <c r="Z20" s="4"/>
      <c r="AA20" s="23"/>
      <c r="AB20" s="23"/>
      <c r="AC20" s="21">
        <f>AC19-X20</f>
        <v>-1.862645149230957E-9</v>
      </c>
      <c r="AD20" s="21"/>
      <c r="AE20" s="21"/>
      <c r="AF20" s="21">
        <f>AF19-B26</f>
        <v>0</v>
      </c>
      <c r="AG20" s="21"/>
      <c r="AH20" s="21"/>
      <c r="AI20" s="23"/>
    </row>
    <row r="21" spans="1:36">
      <c r="A21" s="33"/>
      <c r="B21" s="33" t="s">
        <v>40</v>
      </c>
      <c r="C21" s="34"/>
      <c r="D21" s="33">
        <f>SUMIF($I$9:$I$18,1,$D$9:$D$18)</f>
        <v>88</v>
      </c>
      <c r="E21" s="35">
        <f>SUMIF($I$9:$I$18,1,$E$9:$E$18)</f>
        <v>38</v>
      </c>
      <c r="F21" s="33">
        <f>SUMIF($I$9:$I$18,1,$F$9:$F$18)</f>
        <v>25</v>
      </c>
      <c r="G21" s="33">
        <f>SUMIF($I$9:$I$18,1,$G$9:$G$18)</f>
        <v>9</v>
      </c>
      <c r="H21" s="33"/>
      <c r="I21" s="33"/>
      <c r="J21" s="36">
        <f>SUMIF($I$9:$I$18,1,$J$9:$J$18)</f>
        <v>2363</v>
      </c>
      <c r="N21" s="6"/>
      <c r="X21" s="6"/>
    </row>
    <row r="22" spans="1:36">
      <c r="A22" s="37"/>
      <c r="B22" s="37" t="s">
        <v>41</v>
      </c>
      <c r="C22" s="38"/>
      <c r="D22" s="37">
        <f>SUMIF($I$9:$I$18,2,$D$9:$D$18)</f>
        <v>875</v>
      </c>
      <c r="E22" s="39">
        <f>SUMIF($I$9:$I$18,2,$E$9:$E$18)</f>
        <v>414</v>
      </c>
      <c r="F22" s="37">
        <f>SUMIF($I$9:$I$18,2,$F$9:$F$18)</f>
        <v>213</v>
      </c>
      <c r="G22" s="37">
        <f>SUMIF($I$9:$I$18,2,$G$9:$G$18)</f>
        <v>113</v>
      </c>
      <c r="H22" s="37"/>
      <c r="I22" s="37"/>
      <c r="J22" s="40">
        <f>SUMIF($I$9:$I$18,2,$J$9:$J$18)</f>
        <v>585014</v>
      </c>
    </row>
    <row r="23" spans="1:36">
      <c r="A23" s="37"/>
      <c r="B23" s="37" t="s">
        <v>42</v>
      </c>
      <c r="C23" s="38"/>
      <c r="D23" s="37">
        <f>SUMIF($I$9:$I$18,3,$D$9:$D$18)</f>
        <v>66</v>
      </c>
      <c r="E23" s="39">
        <f>SUMIF($I$9:$I$18,3,$E$9:$E$18)</f>
        <v>46</v>
      </c>
      <c r="F23" s="37">
        <f>SUMIF($I$9:$I$18,3,$F$9:$F$18)</f>
        <v>12</v>
      </c>
      <c r="G23" s="37">
        <f>SUMIF($I$9:$I$18,3,$G$9:$G$18)</f>
        <v>9</v>
      </c>
      <c r="H23" s="37"/>
      <c r="I23" s="37"/>
      <c r="J23" s="40">
        <f>SUMIF($I$9:$I$18,3,$J$9:$J$18)</f>
        <v>51193</v>
      </c>
    </row>
    <row r="25" spans="1:36" ht="132" customHeight="1">
      <c r="A25" s="23"/>
      <c r="B25" s="10" t="s">
        <v>46</v>
      </c>
      <c r="C25" s="226" t="s">
        <v>68</v>
      </c>
      <c r="D25" s="227"/>
      <c r="E25" s="228"/>
      <c r="F25" s="9"/>
      <c r="G25" s="9"/>
      <c r="H25" s="226" t="s">
        <v>73</v>
      </c>
      <c r="I25" s="227"/>
      <c r="J25" s="228"/>
      <c r="K25" s="226" t="s">
        <v>69</v>
      </c>
      <c r="L25" s="228"/>
      <c r="M25" s="226" t="s">
        <v>74</v>
      </c>
      <c r="N25" s="228"/>
    </row>
    <row r="26" spans="1:36" s="24" customFormat="1" ht="40.5" customHeight="1">
      <c r="A26" s="4"/>
      <c r="B26" s="21">
        <f>ROUND(Стим_Запланировано!C17/4,2)</f>
        <v>12516448.07</v>
      </c>
      <c r="C26" s="41"/>
      <c r="D26" s="42"/>
      <c r="E26" s="43">
        <f>ROUND(B26*0.7,2)</f>
        <v>8761513.6500000004</v>
      </c>
      <c r="F26" s="44"/>
      <c r="G26" s="44"/>
      <c r="H26" s="41"/>
      <c r="I26" s="42"/>
      <c r="J26" s="45">
        <f>IFERROR(E26/(J22+J23),0)</f>
        <v>13.771482630653232</v>
      </c>
      <c r="K26" s="41"/>
      <c r="L26" s="43">
        <f>B26-E26</f>
        <v>3754934.42</v>
      </c>
      <c r="M26" s="41"/>
      <c r="N26" s="45">
        <f>IFERROR($L$26/$E$23,0)</f>
        <v>81629.009130434788</v>
      </c>
      <c r="U26" s="11"/>
      <c r="W26" s="11"/>
    </row>
  </sheetData>
  <mergeCells count="24">
    <mergeCell ref="AI6:AI7"/>
    <mergeCell ref="V6:V7"/>
    <mergeCell ref="W6:W7"/>
    <mergeCell ref="C25:E25"/>
    <mergeCell ref="H25:J25"/>
    <mergeCell ref="K25:L25"/>
    <mergeCell ref="M25:N25"/>
    <mergeCell ref="N6:P6"/>
    <mergeCell ref="AB6:AB7"/>
    <mergeCell ref="AA6:AA7"/>
    <mergeCell ref="Q6:S6"/>
    <mergeCell ref="T6:T7"/>
    <mergeCell ref="U6:U7"/>
    <mergeCell ref="X6:Z6"/>
    <mergeCell ref="AC6:AE6"/>
    <mergeCell ref="AF6:AH6"/>
    <mergeCell ref="A2:M2"/>
    <mergeCell ref="A3:M3"/>
    <mergeCell ref="A6:A7"/>
    <mergeCell ref="B6:B7"/>
    <mergeCell ref="C6:C7"/>
    <mergeCell ref="D6:I6"/>
    <mergeCell ref="J6:J7"/>
    <mergeCell ref="K6:M6"/>
  </mergeCells>
  <conditionalFormatting sqref="I9:I18">
    <cfRule type="cellIs" dxfId="514" priority="6" operator="equal">
      <formula>3</formula>
    </cfRule>
    <cfRule type="cellIs" dxfId="513" priority="7" operator="equal">
      <formula>2</formula>
    </cfRule>
  </conditionalFormatting>
  <conditionalFormatting sqref="U9:U17 W9:Z17">
    <cfRule type="cellIs" dxfId="512" priority="5" operator="equal">
      <formula>0</formula>
    </cfRule>
  </conditionalFormatting>
  <conditionalFormatting sqref="AC20:AE20">
    <cfRule type="cellIs" dxfId="511" priority="2" operator="equal">
      <formula>0</formula>
    </cfRule>
  </conditionalFormatting>
  <conditionalFormatting sqref="AC20:AH20">
    <cfRule type="cellIs" dxfId="510" priority="1" operator="equal">
      <formula>0</formula>
    </cfRule>
  </conditionalFormatting>
  <pageMargins left="0.2" right="0.15748031496062992" top="0.51181102362204722" bottom="0.39370078740157483" header="0.31496062992125984" footer="0.31496062992125984"/>
  <pageSetup paperSize="9" scale="20" orientation="landscape" verticalDpi="0" r:id="rId1"/>
</worksheet>
</file>

<file path=xl/worksheets/sheet5.xml><?xml version="1.0" encoding="utf-8"?>
<worksheet xmlns="http://schemas.openxmlformats.org/spreadsheetml/2006/main" xmlns:r="http://schemas.openxmlformats.org/officeDocument/2006/relationships">
  <sheetPr>
    <tabColor theme="7" tint="0.39997558519241921"/>
  </sheetPr>
  <dimension ref="A2:AE113"/>
  <sheetViews>
    <sheetView zoomScale="60" zoomScaleNormal="60" workbookViewId="0">
      <pane xSplit="4" ySplit="8" topLeftCell="K9" activePane="bottomRight" state="frozen"/>
      <selection pane="topRight" activeCell="E1" sqref="E1"/>
      <selection pane="bottomLeft" activeCell="A8" sqref="A8"/>
      <selection pane="bottomRight" activeCell="AC1" sqref="AC1:AE1048576"/>
    </sheetView>
  </sheetViews>
  <sheetFormatPr defaultRowHeight="18.75"/>
  <cols>
    <col min="1" max="1" width="9.140625" style="71"/>
    <col min="2" max="2" width="66.28515625" style="71" customWidth="1"/>
    <col min="3" max="3" width="22" style="71" customWidth="1"/>
    <col min="4" max="4" width="15.5703125" style="71" customWidth="1"/>
    <col min="5" max="5" width="19.5703125" style="71" customWidth="1"/>
    <col min="6" max="6" width="19.28515625" style="71" customWidth="1"/>
    <col min="7" max="7" width="11.5703125" style="71" customWidth="1"/>
    <col min="8" max="8" width="18.7109375" style="71" customWidth="1"/>
    <col min="9" max="9" width="17" style="71" customWidth="1"/>
    <col min="10" max="10" width="9.140625" style="71"/>
    <col min="11" max="11" width="17.28515625" style="71" customWidth="1"/>
    <col min="12" max="12" width="17.140625" style="71" customWidth="1"/>
    <col min="13" max="13" width="9.140625" style="71"/>
    <col min="14" max="14" width="18.7109375" style="71" customWidth="1"/>
    <col min="15" max="15" width="13.7109375" style="71" customWidth="1"/>
    <col min="16" max="16" width="9.140625" style="71"/>
    <col min="17" max="17" width="21.7109375" style="71" customWidth="1"/>
    <col min="18" max="18" width="18.85546875" style="71" customWidth="1"/>
    <col min="19" max="19" width="9.140625" style="71"/>
    <col min="20" max="20" width="17.7109375" style="71" customWidth="1"/>
    <col min="21" max="21" width="15.28515625" style="71" customWidth="1"/>
    <col min="22" max="22" width="9.140625" style="71"/>
    <col min="23" max="23" width="20.85546875" style="71" customWidth="1"/>
    <col min="24" max="24" width="15.140625" style="71" customWidth="1"/>
    <col min="25" max="25" width="9.140625" style="71"/>
    <col min="26" max="26" width="18.42578125" style="71" customWidth="1"/>
    <col min="27" max="27" width="18.140625" style="71" customWidth="1"/>
    <col min="28" max="28" width="9.140625" style="71"/>
    <col min="29" max="29" width="20.7109375" style="71" customWidth="1"/>
    <col min="30" max="30" width="18.5703125" style="71" customWidth="1"/>
    <col min="31" max="31" width="13.140625" style="71" customWidth="1"/>
    <col min="32" max="16384" width="9.140625" style="71"/>
  </cols>
  <sheetData>
    <row r="2" spans="1:31" ht="77.25" customHeight="1" thickBot="1">
      <c r="A2" s="235" t="s">
        <v>160</v>
      </c>
      <c r="B2" s="235"/>
      <c r="C2" s="235"/>
      <c r="D2" s="235"/>
    </row>
    <row r="3" spans="1:31" ht="36.75" customHeight="1">
      <c r="A3" s="244" t="s">
        <v>0</v>
      </c>
      <c r="B3" s="242" t="s">
        <v>78</v>
      </c>
      <c r="C3" s="260" t="s">
        <v>130</v>
      </c>
      <c r="D3" s="261"/>
      <c r="E3" s="254" t="s">
        <v>131</v>
      </c>
      <c r="F3" s="255"/>
      <c r="G3" s="256"/>
      <c r="H3" s="257" t="s">
        <v>87</v>
      </c>
      <c r="I3" s="258"/>
      <c r="J3" s="259"/>
      <c r="K3" s="257" t="s">
        <v>89</v>
      </c>
      <c r="L3" s="258"/>
      <c r="M3" s="259"/>
      <c r="N3" s="257" t="s">
        <v>24</v>
      </c>
      <c r="O3" s="258"/>
      <c r="P3" s="259"/>
      <c r="Q3" s="257" t="s">
        <v>23</v>
      </c>
      <c r="R3" s="258"/>
      <c r="S3" s="259"/>
      <c r="T3" s="257" t="s">
        <v>25</v>
      </c>
      <c r="U3" s="258"/>
      <c r="V3" s="259"/>
      <c r="W3" s="257" t="s">
        <v>22</v>
      </c>
      <c r="X3" s="258"/>
      <c r="Y3" s="259"/>
      <c r="Z3" s="257" t="s">
        <v>26</v>
      </c>
      <c r="AA3" s="258"/>
      <c r="AB3" s="259"/>
      <c r="AC3" s="257" t="s">
        <v>27</v>
      </c>
      <c r="AD3" s="258"/>
      <c r="AE3" s="259"/>
    </row>
    <row r="4" spans="1:31" ht="48.75" customHeight="1">
      <c r="A4" s="245"/>
      <c r="B4" s="243"/>
      <c r="C4" s="262"/>
      <c r="D4" s="263"/>
      <c r="E4" s="252" t="s">
        <v>134</v>
      </c>
      <c r="F4" s="253"/>
      <c r="G4" s="123">
        <f>'[14]041'!$U$4</f>
        <v>2</v>
      </c>
      <c r="H4" s="252" t="s">
        <v>134</v>
      </c>
      <c r="I4" s="253"/>
      <c r="J4" s="123">
        <f>'[14]062'!$U$4</f>
        <v>2</v>
      </c>
      <c r="K4" s="252" t="s">
        <v>134</v>
      </c>
      <c r="L4" s="253"/>
      <c r="M4" s="123">
        <f>'[14]033'!$U$4</f>
        <v>3</v>
      </c>
      <c r="N4" s="252" t="s">
        <v>134</v>
      </c>
      <c r="O4" s="253"/>
      <c r="P4" s="123">
        <f>'[14]030'!$U$4</f>
        <v>2</v>
      </c>
      <c r="Q4" s="252" t="s">
        <v>134</v>
      </c>
      <c r="R4" s="253"/>
      <c r="S4" s="123">
        <f>'[14]037'!$U$4</f>
        <v>2</v>
      </c>
      <c r="T4" s="252" t="s">
        <v>134</v>
      </c>
      <c r="U4" s="253"/>
      <c r="V4" s="123">
        <f>'[14]038'!$U$4</f>
        <v>2</v>
      </c>
      <c r="W4" s="252" t="s">
        <v>134</v>
      </c>
      <c r="X4" s="253"/>
      <c r="Y4" s="123">
        <f>'[14]050'!$U$4</f>
        <v>2</v>
      </c>
      <c r="Z4" s="252" t="s">
        <v>134</v>
      </c>
      <c r="AA4" s="253"/>
      <c r="AB4" s="123">
        <f>'[14]168'!$U$4</f>
        <v>1</v>
      </c>
      <c r="AC4" s="252" t="s">
        <v>134</v>
      </c>
      <c r="AD4" s="253"/>
      <c r="AE4" s="123">
        <f>'[14]051'!$U$4</f>
        <v>2</v>
      </c>
    </row>
    <row r="5" spans="1:31" s="60" customFormat="1" ht="93.75" customHeight="1">
      <c r="A5" s="245"/>
      <c r="B5" s="243"/>
      <c r="C5" s="105" t="s">
        <v>93</v>
      </c>
      <c r="D5" s="106" t="s">
        <v>94</v>
      </c>
      <c r="E5" s="124" t="s">
        <v>133</v>
      </c>
      <c r="F5" s="99" t="s">
        <v>135</v>
      </c>
      <c r="G5" s="125" t="s">
        <v>132</v>
      </c>
      <c r="H5" s="124" t="s">
        <v>133</v>
      </c>
      <c r="I5" s="99" t="s">
        <v>135</v>
      </c>
      <c r="J5" s="125" t="s">
        <v>132</v>
      </c>
      <c r="K5" s="124" t="s">
        <v>133</v>
      </c>
      <c r="L5" s="99" t="s">
        <v>135</v>
      </c>
      <c r="M5" s="125" t="s">
        <v>132</v>
      </c>
      <c r="N5" s="124" t="s">
        <v>133</v>
      </c>
      <c r="O5" s="99" t="s">
        <v>135</v>
      </c>
      <c r="P5" s="125" t="s">
        <v>132</v>
      </c>
      <c r="Q5" s="124" t="s">
        <v>133</v>
      </c>
      <c r="R5" s="99" t="s">
        <v>135</v>
      </c>
      <c r="S5" s="125" t="s">
        <v>132</v>
      </c>
      <c r="T5" s="124" t="s">
        <v>133</v>
      </c>
      <c r="U5" s="99" t="s">
        <v>135</v>
      </c>
      <c r="V5" s="125" t="s">
        <v>132</v>
      </c>
      <c r="W5" s="124" t="s">
        <v>133</v>
      </c>
      <c r="X5" s="99" t="s">
        <v>135</v>
      </c>
      <c r="Y5" s="125" t="s">
        <v>132</v>
      </c>
      <c r="Z5" s="124" t="s">
        <v>133</v>
      </c>
      <c r="AA5" s="99" t="s">
        <v>135</v>
      </c>
      <c r="AB5" s="125" t="s">
        <v>132</v>
      </c>
      <c r="AC5" s="124" t="s">
        <v>133</v>
      </c>
      <c r="AD5" s="99" t="s">
        <v>135</v>
      </c>
      <c r="AE5" s="125" t="s">
        <v>132</v>
      </c>
    </row>
    <row r="6" spans="1:31" ht="36" customHeight="1">
      <c r="A6" s="238" t="s">
        <v>1</v>
      </c>
      <c r="B6" s="239"/>
      <c r="C6" s="107">
        <f t="shared" ref="C6:AE6" si="0">C7+C58+C78+C92</f>
        <v>131</v>
      </c>
      <c r="D6" s="108">
        <f t="shared" si="0"/>
        <v>498</v>
      </c>
      <c r="E6" s="107">
        <f>E7+E58+E78+E92</f>
        <v>33</v>
      </c>
      <c r="F6" s="100">
        <f t="shared" si="0"/>
        <v>16</v>
      </c>
      <c r="G6" s="108">
        <f t="shared" si="0"/>
        <v>47</v>
      </c>
      <c r="H6" s="107">
        <f t="shared" si="0"/>
        <v>27</v>
      </c>
      <c r="I6" s="100">
        <f t="shared" si="0"/>
        <v>14</v>
      </c>
      <c r="J6" s="108">
        <f t="shared" si="0"/>
        <v>48</v>
      </c>
      <c r="K6" s="107">
        <f t="shared" si="0"/>
        <v>12</v>
      </c>
      <c r="L6" s="100">
        <f t="shared" si="0"/>
        <v>9</v>
      </c>
      <c r="M6" s="108">
        <f t="shared" si="0"/>
        <v>46</v>
      </c>
      <c r="N6" s="107">
        <f t="shared" si="0"/>
        <v>33</v>
      </c>
      <c r="O6" s="100">
        <f t="shared" si="0"/>
        <v>16</v>
      </c>
      <c r="P6" s="108">
        <f t="shared" si="0"/>
        <v>68</v>
      </c>
      <c r="Q6" s="107">
        <f t="shared" si="0"/>
        <v>33</v>
      </c>
      <c r="R6" s="100">
        <f t="shared" si="0"/>
        <v>18</v>
      </c>
      <c r="S6" s="108">
        <f t="shared" si="0"/>
        <v>76.5</v>
      </c>
      <c r="T6" s="107">
        <f t="shared" si="0"/>
        <v>33</v>
      </c>
      <c r="U6" s="100">
        <f t="shared" si="0"/>
        <v>19</v>
      </c>
      <c r="V6" s="108">
        <f t="shared" si="0"/>
        <v>65.5</v>
      </c>
      <c r="W6" s="107">
        <f t="shared" si="0"/>
        <v>27</v>
      </c>
      <c r="X6" s="100">
        <f t="shared" si="0"/>
        <v>14</v>
      </c>
      <c r="Y6" s="108">
        <f t="shared" si="0"/>
        <v>53.5</v>
      </c>
      <c r="Z6" s="107">
        <f t="shared" si="0"/>
        <v>25</v>
      </c>
      <c r="AA6" s="100">
        <f t="shared" si="0"/>
        <v>9</v>
      </c>
      <c r="AB6" s="108">
        <f t="shared" si="0"/>
        <v>38</v>
      </c>
      <c r="AC6" s="107">
        <f t="shared" si="0"/>
        <v>27</v>
      </c>
      <c r="AD6" s="100">
        <f t="shared" si="0"/>
        <v>16</v>
      </c>
      <c r="AE6" s="108">
        <f t="shared" si="0"/>
        <v>55.5</v>
      </c>
    </row>
    <row r="7" spans="1:31" ht="27" customHeight="1">
      <c r="A7" s="236" t="s">
        <v>95</v>
      </c>
      <c r="B7" s="237"/>
      <c r="C7" s="109">
        <f t="shared" ref="C7:AE7" si="1">SUM(C9:C55)</f>
        <v>59</v>
      </c>
      <c r="D7" s="110">
        <f t="shared" si="1"/>
        <v>112.5</v>
      </c>
      <c r="E7" s="109">
        <f t="shared" si="1"/>
        <v>16</v>
      </c>
      <c r="F7" s="101">
        <f t="shared" si="1"/>
        <v>8</v>
      </c>
      <c r="G7" s="110">
        <f t="shared" si="1"/>
        <v>13</v>
      </c>
      <c r="H7" s="109">
        <f t="shared" si="1"/>
        <v>16</v>
      </c>
      <c r="I7" s="101">
        <f t="shared" si="1"/>
        <v>8</v>
      </c>
      <c r="J7" s="110">
        <f t="shared" si="1"/>
        <v>18.5</v>
      </c>
      <c r="K7" s="109">
        <f t="shared" si="1"/>
        <v>0</v>
      </c>
      <c r="L7" s="101">
        <f t="shared" si="1"/>
        <v>0</v>
      </c>
      <c r="M7" s="110">
        <f t="shared" si="1"/>
        <v>0</v>
      </c>
      <c r="N7" s="109">
        <f t="shared" si="1"/>
        <v>16</v>
      </c>
      <c r="O7" s="101">
        <f t="shared" si="1"/>
        <v>6</v>
      </c>
      <c r="P7" s="110">
        <f t="shared" si="1"/>
        <v>11</v>
      </c>
      <c r="Q7" s="109">
        <f t="shared" si="1"/>
        <v>16</v>
      </c>
      <c r="R7" s="101">
        <f t="shared" si="1"/>
        <v>7</v>
      </c>
      <c r="S7" s="110">
        <f t="shared" si="1"/>
        <v>12.5</v>
      </c>
      <c r="T7" s="109">
        <f t="shared" si="1"/>
        <v>16</v>
      </c>
      <c r="U7" s="101">
        <f t="shared" si="1"/>
        <v>9</v>
      </c>
      <c r="V7" s="110">
        <f t="shared" si="1"/>
        <v>15.5</v>
      </c>
      <c r="W7" s="109">
        <f t="shared" si="1"/>
        <v>16</v>
      </c>
      <c r="X7" s="101">
        <f t="shared" si="1"/>
        <v>7</v>
      </c>
      <c r="Y7" s="110">
        <f t="shared" si="1"/>
        <v>13.5</v>
      </c>
      <c r="Z7" s="109">
        <f t="shared" si="1"/>
        <v>16</v>
      </c>
      <c r="AA7" s="101">
        <f t="shared" si="1"/>
        <v>4</v>
      </c>
      <c r="AB7" s="110">
        <f t="shared" si="1"/>
        <v>11</v>
      </c>
      <c r="AC7" s="109">
        <f t="shared" si="1"/>
        <v>16</v>
      </c>
      <c r="AD7" s="101">
        <f t="shared" si="1"/>
        <v>10</v>
      </c>
      <c r="AE7" s="110">
        <f t="shared" si="1"/>
        <v>17.5</v>
      </c>
    </row>
    <row r="8" spans="1:31" ht="25.5" customHeight="1">
      <c r="A8" s="236" t="s">
        <v>96</v>
      </c>
      <c r="B8" s="237"/>
      <c r="C8" s="111"/>
      <c r="D8" s="112"/>
      <c r="E8" s="111"/>
      <c r="F8" s="102"/>
      <c r="G8" s="126"/>
      <c r="H8" s="111"/>
      <c r="I8" s="102"/>
      <c r="J8" s="126"/>
      <c r="K8" s="111"/>
      <c r="L8" s="102"/>
      <c r="M8" s="126"/>
      <c r="N8" s="111"/>
      <c r="O8" s="102"/>
      <c r="P8" s="126"/>
      <c r="Q8" s="111"/>
      <c r="R8" s="102"/>
      <c r="S8" s="126"/>
      <c r="T8" s="111"/>
      <c r="U8" s="102"/>
      <c r="V8" s="126"/>
      <c r="W8" s="111"/>
      <c r="X8" s="102"/>
      <c r="Y8" s="126"/>
      <c r="Z8" s="111"/>
      <c r="AA8" s="102"/>
      <c r="AB8" s="126"/>
      <c r="AC8" s="111"/>
      <c r="AD8" s="102"/>
      <c r="AE8" s="126"/>
    </row>
    <row r="9" spans="1:31" ht="36" customHeight="1">
      <c r="A9" s="240">
        <v>1</v>
      </c>
      <c r="B9" s="241" t="s">
        <v>97</v>
      </c>
      <c r="C9" s="113">
        <f>F9+I9+L9+O9+R9+U9+X9+AA9+AD9</f>
        <v>8</v>
      </c>
      <c r="D9" s="114">
        <f>G9+J9+M9+P9+S9+V9+Y9+AB9+AE9</f>
        <v>24</v>
      </c>
      <c r="E9" s="119">
        <f>'[14]041'!$V$9</f>
        <v>1</v>
      </c>
      <c r="F9" s="57">
        <f>'[14]041'!$T$9</f>
        <v>1</v>
      </c>
      <c r="G9" s="120">
        <f>'[14]041'!$S$9</f>
        <v>3</v>
      </c>
      <c r="H9" s="119">
        <f>'[14]062'!$V$9</f>
        <v>1</v>
      </c>
      <c r="I9" s="57">
        <f>'[14]062'!$T$9</f>
        <v>1</v>
      </c>
      <c r="J9" s="120">
        <f>'[14]062'!$S$9</f>
        <v>3</v>
      </c>
      <c r="K9" s="119">
        <f>'[14]033'!$V$9</f>
        <v>0</v>
      </c>
      <c r="L9" s="57">
        <f>'[14]033'!$T$9</f>
        <v>0</v>
      </c>
      <c r="M9" s="120">
        <f>'[14]033'!$S$9</f>
        <v>0</v>
      </c>
      <c r="N9" s="119">
        <f>'[14]030'!$V$9</f>
        <v>1</v>
      </c>
      <c r="O9" s="57">
        <f>'[14]030'!$T$9</f>
        <v>1</v>
      </c>
      <c r="P9" s="120">
        <f>'[14]030'!$S$9</f>
        <v>3</v>
      </c>
      <c r="Q9" s="119">
        <f>'[14]037'!$V$9</f>
        <v>1</v>
      </c>
      <c r="R9" s="57">
        <f>'[14]037'!$T$9</f>
        <v>1</v>
      </c>
      <c r="S9" s="120">
        <f>'[14]037'!$S$9</f>
        <v>3</v>
      </c>
      <c r="T9" s="119">
        <f>'[14]038'!$V$9</f>
        <v>1</v>
      </c>
      <c r="U9" s="57">
        <f>'[14]038'!$T$9</f>
        <v>1</v>
      </c>
      <c r="V9" s="120">
        <f>'[14]038'!$S$9</f>
        <v>3</v>
      </c>
      <c r="W9" s="119">
        <f>'[14]050'!$V$9</f>
        <v>1</v>
      </c>
      <c r="X9" s="57">
        <f>'[14]050'!$T$9</f>
        <v>1</v>
      </c>
      <c r="Y9" s="120">
        <f>'[14]050'!$S$9</f>
        <v>3</v>
      </c>
      <c r="Z9" s="119">
        <f>'[14]168'!$V$9</f>
        <v>1</v>
      </c>
      <c r="AA9" s="57">
        <f>'[14]168'!$T$9</f>
        <v>1</v>
      </c>
      <c r="AB9" s="120">
        <f>'[14]168'!$S$9</f>
        <v>3</v>
      </c>
      <c r="AC9" s="119">
        <f>'[14]051'!$V$9</f>
        <v>1</v>
      </c>
      <c r="AD9" s="57">
        <f>'[14]051'!$T$9</f>
        <v>1</v>
      </c>
      <c r="AE9" s="120">
        <f>'[14]051'!$S$9</f>
        <v>3</v>
      </c>
    </row>
    <row r="10" spans="1:31" ht="47.25" customHeight="1">
      <c r="A10" s="240"/>
      <c r="B10" s="241"/>
      <c r="C10" s="115"/>
      <c r="D10" s="116"/>
      <c r="E10" s="127"/>
      <c r="F10" s="57"/>
      <c r="G10" s="120"/>
      <c r="H10" s="127"/>
      <c r="I10" s="57"/>
      <c r="J10" s="120"/>
      <c r="K10" s="127"/>
      <c r="L10" s="57"/>
      <c r="M10" s="120"/>
      <c r="N10" s="127"/>
      <c r="O10" s="57"/>
      <c r="P10" s="120"/>
      <c r="Q10" s="127"/>
      <c r="R10" s="57"/>
      <c r="S10" s="120"/>
      <c r="T10" s="127"/>
      <c r="U10" s="57"/>
      <c r="V10" s="120"/>
      <c r="W10" s="127"/>
      <c r="X10" s="57"/>
      <c r="Y10" s="120"/>
      <c r="Z10" s="127"/>
      <c r="AA10" s="57"/>
      <c r="AB10" s="120"/>
      <c r="AC10" s="127"/>
      <c r="AD10" s="57"/>
      <c r="AE10" s="120"/>
    </row>
    <row r="11" spans="1:31" ht="30" customHeight="1">
      <c r="A11" s="240"/>
      <c r="B11" s="241"/>
      <c r="C11" s="115"/>
      <c r="D11" s="116"/>
      <c r="E11" s="127"/>
      <c r="F11" s="57"/>
      <c r="G11" s="120"/>
      <c r="H11" s="127"/>
      <c r="I11" s="57"/>
      <c r="J11" s="120"/>
      <c r="K11" s="127"/>
      <c r="L11" s="57"/>
      <c r="M11" s="120"/>
      <c r="N11" s="127"/>
      <c r="O11" s="57"/>
      <c r="P11" s="120"/>
      <c r="Q11" s="127"/>
      <c r="R11" s="57"/>
      <c r="S11" s="120"/>
      <c r="T11" s="127"/>
      <c r="U11" s="57"/>
      <c r="V11" s="120"/>
      <c r="W11" s="127"/>
      <c r="X11" s="57"/>
      <c r="Y11" s="120"/>
      <c r="Z11" s="127"/>
      <c r="AA11" s="57"/>
      <c r="AB11" s="120"/>
      <c r="AC11" s="127"/>
      <c r="AD11" s="57"/>
      <c r="AE11" s="120"/>
    </row>
    <row r="12" spans="1:31" ht="28.5" customHeight="1">
      <c r="A12" s="247">
        <v>26</v>
      </c>
      <c r="B12" s="241" t="s">
        <v>98</v>
      </c>
      <c r="C12" s="113">
        <f>F12+I12+L12+O12+R12+U12+X12+AA12+AD12</f>
        <v>4</v>
      </c>
      <c r="D12" s="114">
        <f>G12+J12+M12+P12+S12+V12+Y12+AB12+AE12</f>
        <v>10</v>
      </c>
      <c r="E12" s="119">
        <f>'[14]041'!$V$12</f>
        <v>1</v>
      </c>
      <c r="F12" s="57">
        <f>'[14]041'!$T$12</f>
        <v>0</v>
      </c>
      <c r="G12" s="120">
        <f>'[14]041'!$S$12</f>
        <v>0</v>
      </c>
      <c r="H12" s="119">
        <f>'[14]062'!$V$12</f>
        <v>1</v>
      </c>
      <c r="I12" s="57">
        <f>'[14]062'!$T$12</f>
        <v>1</v>
      </c>
      <c r="J12" s="120">
        <f>'[14]062'!$S$12</f>
        <v>2</v>
      </c>
      <c r="K12" s="119">
        <f>'[14]033'!$V$12</f>
        <v>0</v>
      </c>
      <c r="L12" s="57">
        <f>'[14]033'!$T$12</f>
        <v>0</v>
      </c>
      <c r="M12" s="120">
        <f>'[14]033'!$S$12</f>
        <v>0</v>
      </c>
      <c r="N12" s="119">
        <f>'[14]030'!$V$12</f>
        <v>1</v>
      </c>
      <c r="O12" s="57">
        <f>'[14]030'!$T$12</f>
        <v>0</v>
      </c>
      <c r="P12" s="120">
        <f>'[14]030'!$S$12</f>
        <v>0</v>
      </c>
      <c r="Q12" s="119">
        <f>'[14]037'!$V$12</f>
        <v>1</v>
      </c>
      <c r="R12" s="57">
        <f>'[14]037'!$T$12</f>
        <v>0</v>
      </c>
      <c r="S12" s="120">
        <f>'[14]037'!$S$12</f>
        <v>0</v>
      </c>
      <c r="T12" s="119">
        <f>'[14]038'!$V$12</f>
        <v>1</v>
      </c>
      <c r="U12" s="57">
        <f>'[14]038'!$T$12</f>
        <v>0</v>
      </c>
      <c r="V12" s="120">
        <f>'[14]038'!$S$12</f>
        <v>0</v>
      </c>
      <c r="W12" s="119">
        <f>'[14]050'!$V$12</f>
        <v>1</v>
      </c>
      <c r="X12" s="57">
        <f>'[14]050'!$T$12</f>
        <v>1</v>
      </c>
      <c r="Y12" s="120">
        <f>'[14]050'!$S$12</f>
        <v>2</v>
      </c>
      <c r="Z12" s="119">
        <f>'[14]168'!$V$12</f>
        <v>1</v>
      </c>
      <c r="AA12" s="57">
        <f>'[14]168'!$T$12</f>
        <v>1</v>
      </c>
      <c r="AB12" s="120">
        <f>'[14]168'!$S$12</f>
        <v>3</v>
      </c>
      <c r="AC12" s="119">
        <f>'[14]051'!$V$12</f>
        <v>1</v>
      </c>
      <c r="AD12" s="57">
        <f>'[14]051'!$T$12</f>
        <v>1</v>
      </c>
      <c r="AE12" s="120">
        <f>'[14]051'!$S$12</f>
        <v>3</v>
      </c>
    </row>
    <row r="13" spans="1:31" ht="36.75" customHeight="1">
      <c r="A13" s="247"/>
      <c r="B13" s="241"/>
      <c r="C13" s="115"/>
      <c r="D13" s="116"/>
      <c r="E13" s="127"/>
      <c r="F13" s="57"/>
      <c r="G13" s="120"/>
      <c r="H13" s="127"/>
      <c r="I13" s="57"/>
      <c r="J13" s="120"/>
      <c r="K13" s="127"/>
      <c r="L13" s="57"/>
      <c r="M13" s="120"/>
      <c r="N13" s="127"/>
      <c r="O13" s="57"/>
      <c r="P13" s="120"/>
      <c r="Q13" s="127"/>
      <c r="R13" s="57"/>
      <c r="S13" s="120"/>
      <c r="T13" s="127"/>
      <c r="U13" s="57"/>
      <c r="V13" s="120"/>
      <c r="W13" s="127"/>
      <c r="X13" s="57"/>
      <c r="Y13" s="120"/>
      <c r="Z13" s="127"/>
      <c r="AA13" s="57"/>
      <c r="AB13" s="120"/>
      <c r="AC13" s="127"/>
      <c r="AD13" s="57"/>
      <c r="AE13" s="120"/>
    </row>
    <row r="14" spans="1:31" ht="43.5" customHeight="1">
      <c r="A14" s="247"/>
      <c r="B14" s="241"/>
      <c r="C14" s="115"/>
      <c r="D14" s="116"/>
      <c r="E14" s="127"/>
      <c r="F14" s="57"/>
      <c r="G14" s="120"/>
      <c r="H14" s="127"/>
      <c r="I14" s="57"/>
      <c r="J14" s="120"/>
      <c r="K14" s="127"/>
      <c r="L14" s="57"/>
      <c r="M14" s="120"/>
      <c r="N14" s="127"/>
      <c r="O14" s="57"/>
      <c r="P14" s="120"/>
      <c r="Q14" s="127"/>
      <c r="R14" s="57"/>
      <c r="S14" s="120"/>
      <c r="T14" s="127"/>
      <c r="U14" s="57"/>
      <c r="V14" s="120"/>
      <c r="W14" s="127"/>
      <c r="X14" s="57"/>
      <c r="Y14" s="120"/>
      <c r="Z14" s="127"/>
      <c r="AA14" s="57"/>
      <c r="AB14" s="120"/>
      <c r="AC14" s="127"/>
      <c r="AD14" s="57"/>
      <c r="AE14" s="120"/>
    </row>
    <row r="15" spans="1:31" ht="33.75" customHeight="1">
      <c r="A15" s="236">
        <v>2</v>
      </c>
      <c r="B15" s="246" t="s">
        <v>99</v>
      </c>
      <c r="C15" s="113">
        <f>F15+I15+L15+O15+R15+U15+X15+AA15+AD15</f>
        <v>4</v>
      </c>
      <c r="D15" s="114">
        <f>G15+J15+M15+P15+S15+V15+Y15+AB15+AE15</f>
        <v>7</v>
      </c>
      <c r="E15" s="119">
        <f>'[14]041'!$V$15</f>
        <v>1</v>
      </c>
      <c r="F15" s="57">
        <f>'[14]041'!$T$15</f>
        <v>1</v>
      </c>
      <c r="G15" s="120">
        <f>'[14]041'!$S$15</f>
        <v>2</v>
      </c>
      <c r="H15" s="119">
        <f>'[14]062'!$V$15</f>
        <v>1</v>
      </c>
      <c r="I15" s="57">
        <f>'[14]062'!$T$15</f>
        <v>1</v>
      </c>
      <c r="J15" s="120">
        <f>'[14]062'!$S$15</f>
        <v>2</v>
      </c>
      <c r="K15" s="119">
        <f>'[14]033'!$V$15</f>
        <v>0</v>
      </c>
      <c r="L15" s="57">
        <f>'[14]033'!$T$15</f>
        <v>0</v>
      </c>
      <c r="M15" s="120">
        <f>'[14]033'!$S$15</f>
        <v>0</v>
      </c>
      <c r="N15" s="119">
        <f>'[14]030'!$V$15</f>
        <v>1</v>
      </c>
      <c r="O15" s="57">
        <f>'[14]030'!$T$15</f>
        <v>0</v>
      </c>
      <c r="P15" s="120">
        <f>'[14]030'!$S$15</f>
        <v>0</v>
      </c>
      <c r="Q15" s="119">
        <f>'[14]037'!$V$15</f>
        <v>1</v>
      </c>
      <c r="R15" s="57">
        <f>'[14]037'!$T$15</f>
        <v>0</v>
      </c>
      <c r="S15" s="120">
        <f>'[14]037'!$S$15</f>
        <v>0</v>
      </c>
      <c r="T15" s="119">
        <f>'[14]038'!$V$15</f>
        <v>1</v>
      </c>
      <c r="U15" s="57">
        <f>'[14]038'!$T$15</f>
        <v>1</v>
      </c>
      <c r="V15" s="120">
        <f>'[14]038'!$S$15</f>
        <v>2</v>
      </c>
      <c r="W15" s="119">
        <f>'[14]050'!$V$15</f>
        <v>1</v>
      </c>
      <c r="X15" s="57">
        <f>'[14]050'!$T$15</f>
        <v>0</v>
      </c>
      <c r="Y15" s="120">
        <f>'[14]050'!$S$15</f>
        <v>0</v>
      </c>
      <c r="Z15" s="119">
        <f>'[14]168'!$V$15</f>
        <v>1</v>
      </c>
      <c r="AA15" s="57">
        <f>'[14]168'!$T$15</f>
        <v>0</v>
      </c>
      <c r="AB15" s="120">
        <f>'[14]168'!$S$15</f>
        <v>0</v>
      </c>
      <c r="AC15" s="119">
        <f>'[14]051'!$V$15</f>
        <v>1</v>
      </c>
      <c r="AD15" s="57">
        <f>'[14]051'!$T$15</f>
        <v>1</v>
      </c>
      <c r="AE15" s="120">
        <f>'[14]051'!$S$15</f>
        <v>1</v>
      </c>
    </row>
    <row r="16" spans="1:31" ht="33" customHeight="1">
      <c r="A16" s="236"/>
      <c r="B16" s="246"/>
      <c r="C16" s="115"/>
      <c r="D16" s="116"/>
      <c r="E16" s="127"/>
      <c r="F16" s="57"/>
      <c r="G16" s="120"/>
      <c r="H16" s="127"/>
      <c r="I16" s="57"/>
      <c r="J16" s="120"/>
      <c r="K16" s="127"/>
      <c r="L16" s="57"/>
      <c r="M16" s="120"/>
      <c r="N16" s="127"/>
      <c r="O16" s="57"/>
      <c r="P16" s="120"/>
      <c r="Q16" s="127"/>
      <c r="R16" s="57"/>
      <c r="S16" s="120"/>
      <c r="T16" s="127"/>
      <c r="U16" s="57"/>
      <c r="V16" s="120"/>
      <c r="W16" s="127"/>
      <c r="X16" s="57"/>
      <c r="Y16" s="120"/>
      <c r="Z16" s="127"/>
      <c r="AA16" s="57"/>
      <c r="AB16" s="120"/>
      <c r="AC16" s="127"/>
      <c r="AD16" s="57"/>
      <c r="AE16" s="120"/>
    </row>
    <row r="17" spans="1:31" ht="48.75" customHeight="1">
      <c r="A17" s="236"/>
      <c r="B17" s="246"/>
      <c r="C17" s="115"/>
      <c r="D17" s="116"/>
      <c r="E17" s="127"/>
      <c r="F17" s="57"/>
      <c r="G17" s="120"/>
      <c r="H17" s="127"/>
      <c r="I17" s="57"/>
      <c r="J17" s="120"/>
      <c r="K17" s="127"/>
      <c r="L17" s="57"/>
      <c r="M17" s="120"/>
      <c r="N17" s="127"/>
      <c r="O17" s="57"/>
      <c r="P17" s="120"/>
      <c r="Q17" s="127"/>
      <c r="R17" s="57"/>
      <c r="S17" s="120"/>
      <c r="T17" s="127"/>
      <c r="U17" s="57"/>
      <c r="V17" s="120"/>
      <c r="W17" s="127"/>
      <c r="X17" s="57"/>
      <c r="Y17" s="120"/>
      <c r="Z17" s="127"/>
      <c r="AA17" s="57"/>
      <c r="AB17" s="120"/>
      <c r="AC17" s="127"/>
      <c r="AD17" s="57"/>
      <c r="AE17" s="120"/>
    </row>
    <row r="18" spans="1:31" ht="32.25" customHeight="1">
      <c r="A18" s="240">
        <v>3</v>
      </c>
      <c r="B18" s="241" t="s">
        <v>136</v>
      </c>
      <c r="C18" s="113">
        <f>F18+I18+L18+O18+R18+U18+X18+AA18+AD18</f>
        <v>2</v>
      </c>
      <c r="D18" s="114">
        <f>G18+J18+M18+P18+S18+V18+Y18+AB18+AE18</f>
        <v>4</v>
      </c>
      <c r="E18" s="119">
        <f>'[14]041'!$V$18</f>
        <v>1</v>
      </c>
      <c r="F18" s="57">
        <f>'[14]041'!$T$18</f>
        <v>1</v>
      </c>
      <c r="G18" s="120">
        <f>'[14]041'!$S$18</f>
        <v>2</v>
      </c>
      <c r="H18" s="119">
        <f>'[14]062'!$V$18</f>
        <v>1</v>
      </c>
      <c r="I18" s="57">
        <f>'[14]062'!$T$18</f>
        <v>1</v>
      </c>
      <c r="J18" s="120">
        <f>'[14]062'!$S$18</f>
        <v>2</v>
      </c>
      <c r="K18" s="119">
        <f>'[14]033'!$V$18</f>
        <v>0</v>
      </c>
      <c r="L18" s="57">
        <f>'[14]033'!$T$18</f>
        <v>0</v>
      </c>
      <c r="M18" s="120">
        <f>'[14]033'!$S$18</f>
        <v>0</v>
      </c>
      <c r="N18" s="119">
        <f>'[14]030'!$V$18</f>
        <v>1</v>
      </c>
      <c r="O18" s="57">
        <f>'[14]030'!$T$18</f>
        <v>0</v>
      </c>
      <c r="P18" s="120">
        <f>'[14]030'!$S$18</f>
        <v>0</v>
      </c>
      <c r="Q18" s="119">
        <f>'[14]037'!$V$18</f>
        <v>1</v>
      </c>
      <c r="R18" s="57">
        <f>'[14]037'!$T$18</f>
        <v>0</v>
      </c>
      <c r="S18" s="120">
        <f>'[14]037'!$S$18</f>
        <v>0</v>
      </c>
      <c r="T18" s="119">
        <f>'[14]038'!$V$18</f>
        <v>1</v>
      </c>
      <c r="U18" s="57">
        <f>'[14]038'!$T$18</f>
        <v>0</v>
      </c>
      <c r="V18" s="120">
        <f>'[14]038'!$S$18</f>
        <v>0</v>
      </c>
      <c r="W18" s="119">
        <f>'[14]050'!$V$18</f>
        <v>1</v>
      </c>
      <c r="X18" s="57">
        <f>'[14]050'!$T$18</f>
        <v>0</v>
      </c>
      <c r="Y18" s="120">
        <f>'[14]050'!$S$18</f>
        <v>0</v>
      </c>
      <c r="Z18" s="119">
        <f>'[14]168'!$V$18</f>
        <v>1</v>
      </c>
      <c r="AA18" s="57">
        <f>'[14]168'!$T$18</f>
        <v>0</v>
      </c>
      <c r="AB18" s="120">
        <f>'[14]168'!$S$18</f>
        <v>0</v>
      </c>
      <c r="AC18" s="119">
        <f>'[14]051'!$V$18</f>
        <v>1</v>
      </c>
      <c r="AD18" s="57">
        <f>'[14]051'!$T$18</f>
        <v>0</v>
      </c>
      <c r="AE18" s="120">
        <f>'[14]051'!$S$18</f>
        <v>0</v>
      </c>
    </row>
    <row r="19" spans="1:31" ht="45.75" customHeight="1">
      <c r="A19" s="240"/>
      <c r="B19" s="241"/>
      <c r="C19" s="115"/>
      <c r="D19" s="116"/>
      <c r="E19" s="127"/>
      <c r="F19" s="57"/>
      <c r="G19" s="120"/>
      <c r="H19" s="127"/>
      <c r="I19" s="57"/>
      <c r="J19" s="120"/>
      <c r="K19" s="127"/>
      <c r="L19" s="57"/>
      <c r="M19" s="120"/>
      <c r="N19" s="127"/>
      <c r="O19" s="57"/>
      <c r="P19" s="120"/>
      <c r="Q19" s="127"/>
      <c r="R19" s="57"/>
      <c r="S19" s="120"/>
      <c r="T19" s="127"/>
      <c r="U19" s="57"/>
      <c r="V19" s="120"/>
      <c r="W19" s="127"/>
      <c r="X19" s="57"/>
      <c r="Y19" s="120"/>
      <c r="Z19" s="127"/>
      <c r="AA19" s="57"/>
      <c r="AB19" s="120"/>
      <c r="AC19" s="127"/>
      <c r="AD19" s="57"/>
      <c r="AE19" s="120"/>
    </row>
    <row r="20" spans="1:31" ht="61.5" customHeight="1">
      <c r="A20" s="240"/>
      <c r="B20" s="241"/>
      <c r="C20" s="115"/>
      <c r="D20" s="116"/>
      <c r="E20" s="127"/>
      <c r="F20" s="57"/>
      <c r="G20" s="120"/>
      <c r="H20" s="127"/>
      <c r="I20" s="57"/>
      <c r="J20" s="120"/>
      <c r="K20" s="127"/>
      <c r="L20" s="57"/>
      <c r="M20" s="120"/>
      <c r="N20" s="127"/>
      <c r="O20" s="57"/>
      <c r="P20" s="120"/>
      <c r="Q20" s="127"/>
      <c r="R20" s="57"/>
      <c r="S20" s="120"/>
      <c r="T20" s="127"/>
      <c r="U20" s="57"/>
      <c r="V20" s="120"/>
      <c r="W20" s="127"/>
      <c r="X20" s="57"/>
      <c r="Y20" s="120"/>
      <c r="Z20" s="127"/>
      <c r="AA20" s="57"/>
      <c r="AB20" s="120"/>
      <c r="AC20" s="127"/>
      <c r="AD20" s="57"/>
      <c r="AE20" s="120"/>
    </row>
    <row r="21" spans="1:31" ht="52.5" customHeight="1">
      <c r="A21" s="236">
        <v>4</v>
      </c>
      <c r="B21" s="246" t="s">
        <v>100</v>
      </c>
      <c r="C21" s="113">
        <f>F21+I21+L21+O21+R21+U21+X21+AA21+AD21</f>
        <v>0</v>
      </c>
      <c r="D21" s="114">
        <f>G21+J21+M21+P21+S21+V21+Y21+AB21+AE21</f>
        <v>0</v>
      </c>
      <c r="E21" s="119">
        <f>'[14]041'!$V$21</f>
        <v>1</v>
      </c>
      <c r="F21" s="57">
        <f>'[14]041'!$T$21</f>
        <v>0</v>
      </c>
      <c r="G21" s="120">
        <f>'[14]041'!$S$21</f>
        <v>0</v>
      </c>
      <c r="H21" s="119">
        <f>'[14]062'!$V$21</f>
        <v>1</v>
      </c>
      <c r="I21" s="57">
        <f>'[14]062'!$T$21</f>
        <v>0</v>
      </c>
      <c r="J21" s="120">
        <f>'[14]062'!$S$21</f>
        <v>0</v>
      </c>
      <c r="K21" s="119">
        <f>'[14]033'!$V$21</f>
        <v>0</v>
      </c>
      <c r="L21" s="57">
        <f>'[14]033'!$T$21</f>
        <v>0</v>
      </c>
      <c r="M21" s="120">
        <f>'[14]033'!$S$21</f>
        <v>0</v>
      </c>
      <c r="N21" s="119">
        <f>'[14]030'!$V$21</f>
        <v>1</v>
      </c>
      <c r="O21" s="57">
        <f>'[14]030'!$T$21</f>
        <v>0</v>
      </c>
      <c r="P21" s="120">
        <f>'[14]030'!$S$21</f>
        <v>0</v>
      </c>
      <c r="Q21" s="119">
        <f>'[14]037'!$V$21</f>
        <v>1</v>
      </c>
      <c r="R21" s="57">
        <f>'[14]037'!$T$21</f>
        <v>0</v>
      </c>
      <c r="S21" s="120">
        <f>'[14]037'!$S$21</f>
        <v>0</v>
      </c>
      <c r="T21" s="119">
        <f>'[14]038'!$V$21</f>
        <v>1</v>
      </c>
      <c r="U21" s="57">
        <f>'[14]038'!$T$21</f>
        <v>0</v>
      </c>
      <c r="V21" s="120">
        <f>'[14]038'!$S$21</f>
        <v>0</v>
      </c>
      <c r="W21" s="119">
        <f>'[14]050'!$V$21</f>
        <v>1</v>
      </c>
      <c r="X21" s="57">
        <f>'[14]050'!$T$21</f>
        <v>0</v>
      </c>
      <c r="Y21" s="120">
        <f>'[14]050'!$S$21</f>
        <v>0</v>
      </c>
      <c r="Z21" s="119">
        <f>'[14]168'!$V$21</f>
        <v>1</v>
      </c>
      <c r="AA21" s="57">
        <f>'[14]168'!$T$21</f>
        <v>0</v>
      </c>
      <c r="AB21" s="120">
        <f>'[14]168'!$S$21</f>
        <v>0</v>
      </c>
      <c r="AC21" s="119">
        <f>'[14]051'!$V$21</f>
        <v>1</v>
      </c>
      <c r="AD21" s="57">
        <f>'[14]051'!$T$21</f>
        <v>0</v>
      </c>
      <c r="AE21" s="120">
        <f>'[14]051'!$S$21</f>
        <v>0</v>
      </c>
    </row>
    <row r="22" spans="1:31" ht="42" customHeight="1">
      <c r="A22" s="236"/>
      <c r="B22" s="246"/>
      <c r="C22" s="115"/>
      <c r="D22" s="116"/>
      <c r="E22" s="127"/>
      <c r="F22" s="57"/>
      <c r="G22" s="120"/>
      <c r="H22" s="127"/>
      <c r="I22" s="57"/>
      <c r="J22" s="120"/>
      <c r="K22" s="127"/>
      <c r="L22" s="57"/>
      <c r="M22" s="120"/>
      <c r="N22" s="127"/>
      <c r="O22" s="57"/>
      <c r="P22" s="120"/>
      <c r="Q22" s="127"/>
      <c r="R22" s="57"/>
      <c r="S22" s="120"/>
      <c r="T22" s="127"/>
      <c r="U22" s="57"/>
      <c r="V22" s="120"/>
      <c r="W22" s="127"/>
      <c r="X22" s="57"/>
      <c r="Y22" s="120"/>
      <c r="Z22" s="127"/>
      <c r="AA22" s="57"/>
      <c r="AB22" s="120"/>
      <c r="AC22" s="127"/>
      <c r="AD22" s="57"/>
      <c r="AE22" s="120"/>
    </row>
    <row r="23" spans="1:31" ht="52.5" customHeight="1">
      <c r="A23" s="236"/>
      <c r="B23" s="246"/>
      <c r="C23" s="115"/>
      <c r="D23" s="116"/>
      <c r="E23" s="127"/>
      <c r="F23" s="57"/>
      <c r="G23" s="120"/>
      <c r="H23" s="127"/>
      <c r="I23" s="57"/>
      <c r="J23" s="120"/>
      <c r="K23" s="127"/>
      <c r="L23" s="57"/>
      <c r="M23" s="120"/>
      <c r="N23" s="127"/>
      <c r="O23" s="57"/>
      <c r="P23" s="120"/>
      <c r="Q23" s="127"/>
      <c r="R23" s="57"/>
      <c r="S23" s="120"/>
      <c r="T23" s="127"/>
      <c r="U23" s="57"/>
      <c r="V23" s="120"/>
      <c r="W23" s="127"/>
      <c r="X23" s="57"/>
      <c r="Y23" s="120"/>
      <c r="Z23" s="127"/>
      <c r="AA23" s="57"/>
      <c r="AB23" s="120"/>
      <c r="AC23" s="127"/>
      <c r="AD23" s="57"/>
      <c r="AE23" s="120"/>
    </row>
    <row r="24" spans="1:31" ht="56.25" customHeight="1">
      <c r="A24" s="236">
        <v>5</v>
      </c>
      <c r="B24" s="246" t="s">
        <v>101</v>
      </c>
      <c r="C24" s="113">
        <f>F24+I24+L24+O24+R24+U24+X24+AA24+AD24</f>
        <v>1</v>
      </c>
      <c r="D24" s="114">
        <f>G24+J24+M24+P24+S24+V24+Y24+AB24+AE24</f>
        <v>2</v>
      </c>
      <c r="E24" s="119">
        <f>'[14]041'!$V$24</f>
        <v>1</v>
      </c>
      <c r="F24" s="57">
        <f>'[14]041'!$T$24</f>
        <v>0</v>
      </c>
      <c r="G24" s="120">
        <f>'[14]041'!$S$24</f>
        <v>0</v>
      </c>
      <c r="H24" s="119">
        <f>'[14]062'!$V$24</f>
        <v>1</v>
      </c>
      <c r="I24" s="57">
        <f>'[14]062'!$T$24</f>
        <v>1</v>
      </c>
      <c r="J24" s="120">
        <f>'[14]062'!$S$24</f>
        <v>2</v>
      </c>
      <c r="K24" s="119">
        <f>'[14]033'!$V$24</f>
        <v>0</v>
      </c>
      <c r="L24" s="57">
        <f>'[14]033'!$T$24</f>
        <v>0</v>
      </c>
      <c r="M24" s="120">
        <f>'[14]033'!$S$24</f>
        <v>0</v>
      </c>
      <c r="N24" s="119">
        <f>'[14]030'!$V$24</f>
        <v>1</v>
      </c>
      <c r="O24" s="57">
        <f>'[14]030'!$T$24</f>
        <v>0</v>
      </c>
      <c r="P24" s="120">
        <f>'[14]030'!$S$24</f>
        <v>0</v>
      </c>
      <c r="Q24" s="119">
        <f>'[14]037'!$V$24</f>
        <v>1</v>
      </c>
      <c r="R24" s="57">
        <f>'[14]037'!$T$24</f>
        <v>0</v>
      </c>
      <c r="S24" s="120">
        <f>'[14]037'!$S$24</f>
        <v>0</v>
      </c>
      <c r="T24" s="119">
        <f>'[14]038'!$V$24</f>
        <v>1</v>
      </c>
      <c r="U24" s="57">
        <f>'[14]038'!$T$24</f>
        <v>0</v>
      </c>
      <c r="V24" s="120">
        <f>'[14]038'!$S$24</f>
        <v>0</v>
      </c>
      <c r="W24" s="119">
        <f>'[14]050'!$V$24</f>
        <v>1</v>
      </c>
      <c r="X24" s="57">
        <f>'[14]050'!$T$24</f>
        <v>0</v>
      </c>
      <c r="Y24" s="120">
        <f>'[14]050'!$S$24</f>
        <v>0</v>
      </c>
      <c r="Z24" s="119">
        <f>'[14]168'!$V$24</f>
        <v>1</v>
      </c>
      <c r="AA24" s="57">
        <f>'[14]168'!$T$24</f>
        <v>0</v>
      </c>
      <c r="AB24" s="120">
        <f>'[14]168'!$S$24</f>
        <v>0</v>
      </c>
      <c r="AC24" s="119">
        <f>'[14]051'!$V$24</f>
        <v>1</v>
      </c>
      <c r="AD24" s="57">
        <f>'[14]051'!$T$24</f>
        <v>0</v>
      </c>
      <c r="AE24" s="120">
        <f>'[14]051'!$S$24</f>
        <v>0</v>
      </c>
    </row>
    <row r="25" spans="1:31" ht="36" customHeight="1">
      <c r="A25" s="236"/>
      <c r="B25" s="246"/>
      <c r="C25" s="115"/>
      <c r="D25" s="116"/>
      <c r="E25" s="127"/>
      <c r="F25" s="57"/>
      <c r="G25" s="120"/>
      <c r="H25" s="127"/>
      <c r="I25" s="57"/>
      <c r="J25" s="120"/>
      <c r="K25" s="127"/>
      <c r="L25" s="57"/>
      <c r="M25" s="120"/>
      <c r="N25" s="127"/>
      <c r="O25" s="57"/>
      <c r="P25" s="120"/>
      <c r="Q25" s="127"/>
      <c r="R25" s="57"/>
      <c r="S25" s="120"/>
      <c r="T25" s="127"/>
      <c r="U25" s="57"/>
      <c r="V25" s="120"/>
      <c r="W25" s="127"/>
      <c r="X25" s="57"/>
      <c r="Y25" s="120"/>
      <c r="Z25" s="127"/>
      <c r="AA25" s="57"/>
      <c r="AB25" s="120"/>
      <c r="AC25" s="127"/>
      <c r="AD25" s="57"/>
      <c r="AE25" s="120"/>
    </row>
    <row r="26" spans="1:31" ht="45.75" customHeight="1">
      <c r="A26" s="236"/>
      <c r="B26" s="246"/>
      <c r="C26" s="115"/>
      <c r="D26" s="116"/>
      <c r="E26" s="127"/>
      <c r="F26" s="57"/>
      <c r="G26" s="120"/>
      <c r="H26" s="127"/>
      <c r="I26" s="57"/>
      <c r="J26" s="120"/>
      <c r="K26" s="127"/>
      <c r="L26" s="57"/>
      <c r="M26" s="120"/>
      <c r="N26" s="127"/>
      <c r="O26" s="57"/>
      <c r="P26" s="120"/>
      <c r="Q26" s="127"/>
      <c r="R26" s="57"/>
      <c r="S26" s="120"/>
      <c r="T26" s="127"/>
      <c r="U26" s="57"/>
      <c r="V26" s="120"/>
      <c r="W26" s="127"/>
      <c r="X26" s="57"/>
      <c r="Y26" s="120"/>
      <c r="Z26" s="127"/>
      <c r="AA26" s="57"/>
      <c r="AB26" s="120"/>
      <c r="AC26" s="127"/>
      <c r="AD26" s="57"/>
      <c r="AE26" s="120"/>
    </row>
    <row r="27" spans="1:31" ht="37.5" customHeight="1">
      <c r="A27" s="240">
        <v>6</v>
      </c>
      <c r="B27" s="248" t="s">
        <v>102</v>
      </c>
      <c r="C27" s="113">
        <f>F27+I27+L27+O27+R27+U27+X27+AA27+AD27</f>
        <v>1</v>
      </c>
      <c r="D27" s="114">
        <f>G27+J27+M27+P27+S27+V27+Y27+AB27+AE27</f>
        <v>3</v>
      </c>
      <c r="E27" s="119">
        <f>'[14]041'!$V$27</f>
        <v>1</v>
      </c>
      <c r="F27" s="57">
        <f>'[14]041'!$T$27</f>
        <v>0</v>
      </c>
      <c r="G27" s="120">
        <f>'[14]041'!$S$27</f>
        <v>0</v>
      </c>
      <c r="H27" s="119">
        <f>'[14]062'!$V$27</f>
        <v>1</v>
      </c>
      <c r="I27" s="57">
        <f>'[14]062'!$T$27</f>
        <v>1</v>
      </c>
      <c r="J27" s="120">
        <f>'[14]062'!$S$27</f>
        <v>3</v>
      </c>
      <c r="K27" s="119">
        <f>'[14]033'!$V$27</f>
        <v>0</v>
      </c>
      <c r="L27" s="57">
        <f>'[14]033'!$T$27</f>
        <v>0</v>
      </c>
      <c r="M27" s="120">
        <f>'[14]033'!$S$27</f>
        <v>0</v>
      </c>
      <c r="N27" s="119">
        <f>'[14]030'!$V$27</f>
        <v>1</v>
      </c>
      <c r="O27" s="57">
        <f>'[14]030'!$T$27</f>
        <v>0</v>
      </c>
      <c r="P27" s="120">
        <f>'[14]030'!$S$27</f>
        <v>0</v>
      </c>
      <c r="Q27" s="119">
        <f>'[14]037'!$V$27</f>
        <v>1</v>
      </c>
      <c r="R27" s="57">
        <f>'[14]037'!$T$27</f>
        <v>0</v>
      </c>
      <c r="S27" s="120">
        <f>'[14]037'!$S$27</f>
        <v>0</v>
      </c>
      <c r="T27" s="119">
        <f>'[14]038'!$V$27</f>
        <v>1</v>
      </c>
      <c r="U27" s="57">
        <f>'[14]038'!$T$27</f>
        <v>0</v>
      </c>
      <c r="V27" s="120">
        <f>'[14]038'!$S$27</f>
        <v>0</v>
      </c>
      <c r="W27" s="119">
        <f>'[14]050'!$V$27</f>
        <v>1</v>
      </c>
      <c r="X27" s="57">
        <f>'[14]050'!$T$27</f>
        <v>0</v>
      </c>
      <c r="Y27" s="120">
        <f>'[14]050'!$S$27</f>
        <v>0</v>
      </c>
      <c r="Z27" s="119">
        <f>'[14]168'!$V$27</f>
        <v>1</v>
      </c>
      <c r="AA27" s="57">
        <f>'[14]168'!$T$27</f>
        <v>0</v>
      </c>
      <c r="AB27" s="120">
        <f>'[14]168'!$S$27</f>
        <v>0</v>
      </c>
      <c r="AC27" s="119">
        <f>'[14]051'!$V$27</f>
        <v>1</v>
      </c>
      <c r="AD27" s="57">
        <f>'[14]051'!$T$27</f>
        <v>0</v>
      </c>
      <c r="AE27" s="120">
        <f>'[14]051'!$S$27</f>
        <v>0</v>
      </c>
    </row>
    <row r="28" spans="1:31" ht="36" customHeight="1">
      <c r="A28" s="240"/>
      <c r="B28" s="248"/>
      <c r="C28" s="115"/>
      <c r="D28" s="116"/>
      <c r="E28" s="127"/>
      <c r="F28" s="57"/>
      <c r="G28" s="120"/>
      <c r="H28" s="127"/>
      <c r="I28" s="57"/>
      <c r="J28" s="120"/>
      <c r="K28" s="127"/>
      <c r="L28" s="57"/>
      <c r="M28" s="120"/>
      <c r="N28" s="127"/>
      <c r="O28" s="57"/>
      <c r="P28" s="120"/>
      <c r="Q28" s="127"/>
      <c r="R28" s="57"/>
      <c r="S28" s="120"/>
      <c r="T28" s="127"/>
      <c r="U28" s="57"/>
      <c r="V28" s="120"/>
      <c r="W28" s="127"/>
      <c r="X28" s="57"/>
      <c r="Y28" s="120"/>
      <c r="Z28" s="127"/>
      <c r="AA28" s="57"/>
      <c r="AB28" s="120"/>
      <c r="AC28" s="127"/>
      <c r="AD28" s="57"/>
      <c r="AE28" s="120"/>
    </row>
    <row r="29" spans="1:31" ht="66.75" customHeight="1">
      <c r="A29" s="240"/>
      <c r="B29" s="248"/>
      <c r="C29" s="115"/>
      <c r="D29" s="116"/>
      <c r="E29" s="127"/>
      <c r="F29" s="57"/>
      <c r="G29" s="120"/>
      <c r="H29" s="127"/>
      <c r="I29" s="57"/>
      <c r="J29" s="120"/>
      <c r="K29" s="127"/>
      <c r="L29" s="57"/>
      <c r="M29" s="120"/>
      <c r="N29" s="127"/>
      <c r="O29" s="57"/>
      <c r="P29" s="120"/>
      <c r="Q29" s="127"/>
      <c r="R29" s="57"/>
      <c r="S29" s="120"/>
      <c r="T29" s="127"/>
      <c r="U29" s="57"/>
      <c r="V29" s="120"/>
      <c r="W29" s="127"/>
      <c r="X29" s="57"/>
      <c r="Y29" s="120"/>
      <c r="Z29" s="127"/>
      <c r="AA29" s="57"/>
      <c r="AB29" s="120"/>
      <c r="AC29" s="127"/>
      <c r="AD29" s="57"/>
      <c r="AE29" s="120"/>
    </row>
    <row r="30" spans="1:31" ht="46.5" customHeight="1">
      <c r="A30" s="240">
        <v>22</v>
      </c>
      <c r="B30" s="241" t="s">
        <v>103</v>
      </c>
      <c r="C30" s="113">
        <f>F30+I30+L30+O30+R30+U30+X30+AA30+AD30</f>
        <v>1</v>
      </c>
      <c r="D30" s="114">
        <f>G30+J30+M30+P30+S30+V30+Y30+AB30+AE30</f>
        <v>3</v>
      </c>
      <c r="E30" s="119">
        <f>'[14]041'!$V$30</f>
        <v>1</v>
      </c>
      <c r="F30" s="57">
        <f>'[14]041'!$T$30</f>
        <v>0</v>
      </c>
      <c r="G30" s="120">
        <f>'[14]041'!$S$30</f>
        <v>0</v>
      </c>
      <c r="H30" s="119">
        <f>'[14]062'!$V$30</f>
        <v>1</v>
      </c>
      <c r="I30" s="57">
        <f>'[14]062'!$T$30</f>
        <v>1</v>
      </c>
      <c r="J30" s="120">
        <f>'[14]062'!$S$30</f>
        <v>3</v>
      </c>
      <c r="K30" s="119">
        <f>'[14]033'!$V$30</f>
        <v>0</v>
      </c>
      <c r="L30" s="57">
        <f>'[14]033'!$T$30</f>
        <v>0</v>
      </c>
      <c r="M30" s="120">
        <f>'[14]033'!$S$30</f>
        <v>0</v>
      </c>
      <c r="N30" s="119">
        <f>'[14]030'!$V$30</f>
        <v>1</v>
      </c>
      <c r="O30" s="57">
        <f>'[14]030'!$T$30</f>
        <v>0</v>
      </c>
      <c r="P30" s="120">
        <f>'[14]030'!$S$30</f>
        <v>0</v>
      </c>
      <c r="Q30" s="119">
        <f>'[14]037'!$V$30</f>
        <v>1</v>
      </c>
      <c r="R30" s="57">
        <f>'[14]037'!$T$30</f>
        <v>0</v>
      </c>
      <c r="S30" s="120">
        <f>'[14]037'!$S$30</f>
        <v>0</v>
      </c>
      <c r="T30" s="119">
        <f>'[14]038'!$V$30</f>
        <v>1</v>
      </c>
      <c r="U30" s="57">
        <f>'[14]038'!$T$30</f>
        <v>0</v>
      </c>
      <c r="V30" s="120">
        <f>'[14]038'!$S$30</f>
        <v>0</v>
      </c>
      <c r="W30" s="119">
        <f>'[14]050'!$V$30</f>
        <v>1</v>
      </c>
      <c r="X30" s="57">
        <f>'[14]050'!$T$30</f>
        <v>0</v>
      </c>
      <c r="Y30" s="120">
        <f>'[14]050'!$S$30</f>
        <v>0</v>
      </c>
      <c r="Z30" s="119">
        <f>'[14]168'!$V$30</f>
        <v>1</v>
      </c>
      <c r="AA30" s="57">
        <f>'[14]168'!$T$30</f>
        <v>0</v>
      </c>
      <c r="AB30" s="120">
        <f>'[14]168'!$S$30</f>
        <v>0</v>
      </c>
      <c r="AC30" s="119">
        <f>'[14]051'!$V$30</f>
        <v>1</v>
      </c>
      <c r="AD30" s="57">
        <f>'[14]051'!$T$30</f>
        <v>0</v>
      </c>
      <c r="AE30" s="120">
        <f>'[14]051'!$S$30</f>
        <v>0</v>
      </c>
    </row>
    <row r="31" spans="1:31" ht="42" customHeight="1">
      <c r="A31" s="240"/>
      <c r="B31" s="241"/>
      <c r="C31" s="115"/>
      <c r="D31" s="116"/>
      <c r="E31" s="127"/>
      <c r="F31" s="57"/>
      <c r="G31" s="120"/>
      <c r="H31" s="127"/>
      <c r="I31" s="57"/>
      <c r="J31" s="120"/>
      <c r="K31" s="127"/>
      <c r="L31" s="57"/>
      <c r="M31" s="120"/>
      <c r="N31" s="127"/>
      <c r="O31" s="57"/>
      <c r="P31" s="120"/>
      <c r="Q31" s="127"/>
      <c r="R31" s="57"/>
      <c r="S31" s="120"/>
      <c r="T31" s="127"/>
      <c r="U31" s="57"/>
      <c r="V31" s="120"/>
      <c r="W31" s="127"/>
      <c r="X31" s="57"/>
      <c r="Y31" s="120"/>
      <c r="Z31" s="127"/>
      <c r="AA31" s="57"/>
      <c r="AB31" s="120"/>
      <c r="AC31" s="127"/>
      <c r="AD31" s="57"/>
      <c r="AE31" s="120"/>
    </row>
    <row r="32" spans="1:31" ht="64.5" customHeight="1">
      <c r="A32" s="240"/>
      <c r="B32" s="241"/>
      <c r="C32" s="115"/>
      <c r="D32" s="116"/>
      <c r="E32" s="127"/>
      <c r="F32" s="57"/>
      <c r="G32" s="120"/>
      <c r="H32" s="127"/>
      <c r="I32" s="57"/>
      <c r="J32" s="120"/>
      <c r="K32" s="127"/>
      <c r="L32" s="57"/>
      <c r="M32" s="120"/>
      <c r="N32" s="127"/>
      <c r="O32" s="57"/>
      <c r="P32" s="120"/>
      <c r="Q32" s="127"/>
      <c r="R32" s="57"/>
      <c r="S32" s="120"/>
      <c r="T32" s="127"/>
      <c r="U32" s="57"/>
      <c r="V32" s="120"/>
      <c r="W32" s="127"/>
      <c r="X32" s="57"/>
      <c r="Y32" s="120"/>
      <c r="Z32" s="127"/>
      <c r="AA32" s="57"/>
      <c r="AB32" s="120"/>
      <c r="AC32" s="127"/>
      <c r="AD32" s="57"/>
      <c r="AE32" s="120"/>
    </row>
    <row r="33" spans="1:31" ht="19.5" customHeight="1">
      <c r="A33" s="236" t="s">
        <v>104</v>
      </c>
      <c r="B33" s="237"/>
      <c r="C33" s="117"/>
      <c r="D33" s="118"/>
      <c r="E33" s="128"/>
      <c r="F33" s="104"/>
      <c r="G33" s="129"/>
      <c r="H33" s="128"/>
      <c r="I33" s="104"/>
      <c r="J33" s="129"/>
      <c r="K33" s="128"/>
      <c r="L33" s="104"/>
      <c r="M33" s="129"/>
      <c r="N33" s="128"/>
      <c r="O33" s="104"/>
      <c r="P33" s="129"/>
      <c r="Q33" s="128"/>
      <c r="R33" s="104"/>
      <c r="S33" s="129"/>
      <c r="T33" s="128"/>
      <c r="U33" s="104"/>
      <c r="V33" s="129"/>
      <c r="W33" s="128"/>
      <c r="X33" s="104"/>
      <c r="Y33" s="129"/>
      <c r="Z33" s="128"/>
      <c r="AA33" s="104"/>
      <c r="AB33" s="129"/>
      <c r="AC33" s="128"/>
      <c r="AD33" s="104"/>
      <c r="AE33" s="129"/>
    </row>
    <row r="34" spans="1:31" ht="40.5" customHeight="1">
      <c r="A34" s="240">
        <v>7</v>
      </c>
      <c r="B34" s="249" t="s">
        <v>105</v>
      </c>
      <c r="C34" s="113">
        <f>F34+I34+L34+O34+R34+U34+X34+AA34+AD34</f>
        <v>5</v>
      </c>
      <c r="D34" s="114">
        <f>G34+J34+M34+P34+S34+V34+Y34+AB34+AE34</f>
        <v>5</v>
      </c>
      <c r="E34" s="119">
        <f>'[14]041'!$V$34</f>
        <v>1</v>
      </c>
      <c r="F34" s="57">
        <f>'[14]041'!$T$34</f>
        <v>1</v>
      </c>
      <c r="G34" s="120">
        <f>'[14]041'!$S$34</f>
        <v>1</v>
      </c>
      <c r="H34" s="119">
        <f>'[14]062'!$V$34</f>
        <v>1</v>
      </c>
      <c r="I34" s="57">
        <f>'[14]062'!$T$34</f>
        <v>0</v>
      </c>
      <c r="J34" s="120">
        <f>'[14]062'!$S$34</f>
        <v>0</v>
      </c>
      <c r="K34" s="119">
        <f>'[14]033'!$V$34</f>
        <v>0</v>
      </c>
      <c r="L34" s="57">
        <f>'[14]033'!$T$34</f>
        <v>0</v>
      </c>
      <c r="M34" s="120">
        <f>'[14]033'!$S$34</f>
        <v>0</v>
      </c>
      <c r="N34" s="119">
        <f>'[14]030'!$V$34</f>
        <v>1</v>
      </c>
      <c r="O34" s="57">
        <f>'[14]030'!$T$34</f>
        <v>1</v>
      </c>
      <c r="P34" s="120">
        <f>'[14]030'!$S$34</f>
        <v>1</v>
      </c>
      <c r="Q34" s="119">
        <f>'[14]037'!$V$34</f>
        <v>1</v>
      </c>
      <c r="R34" s="57">
        <f>'[14]037'!$T$34</f>
        <v>1</v>
      </c>
      <c r="S34" s="120">
        <f>'[14]037'!$S$34</f>
        <v>1</v>
      </c>
      <c r="T34" s="119">
        <f>'[14]038'!$V$34</f>
        <v>1</v>
      </c>
      <c r="U34" s="57">
        <f>'[14]038'!$T$34</f>
        <v>1</v>
      </c>
      <c r="V34" s="120">
        <f>'[14]038'!$S$34</f>
        <v>1</v>
      </c>
      <c r="W34" s="119">
        <f>'[14]050'!$V$34</f>
        <v>1</v>
      </c>
      <c r="X34" s="57">
        <f>'[14]050'!$T$34</f>
        <v>0</v>
      </c>
      <c r="Y34" s="120">
        <f>'[14]050'!$S$34</f>
        <v>0</v>
      </c>
      <c r="Z34" s="119">
        <f>'[14]168'!$V$34</f>
        <v>1</v>
      </c>
      <c r="AA34" s="57">
        <f>'[14]168'!$T$34</f>
        <v>0</v>
      </c>
      <c r="AB34" s="120">
        <f>'[14]168'!$S$34</f>
        <v>0</v>
      </c>
      <c r="AC34" s="119">
        <f>'[14]051'!$V$34</f>
        <v>1</v>
      </c>
      <c r="AD34" s="57">
        <f>'[14]051'!$T$34</f>
        <v>1</v>
      </c>
      <c r="AE34" s="120">
        <f>'[14]051'!$S$34</f>
        <v>1</v>
      </c>
    </row>
    <row r="35" spans="1:31" ht="42.75" customHeight="1">
      <c r="A35" s="240"/>
      <c r="B35" s="249"/>
      <c r="C35" s="115"/>
      <c r="D35" s="116"/>
      <c r="E35" s="127"/>
      <c r="F35" s="57"/>
      <c r="G35" s="120"/>
      <c r="H35" s="127"/>
      <c r="I35" s="57"/>
      <c r="J35" s="120"/>
      <c r="K35" s="127"/>
      <c r="L35" s="57"/>
      <c r="M35" s="120"/>
      <c r="N35" s="127"/>
      <c r="O35" s="57"/>
      <c r="P35" s="120"/>
      <c r="Q35" s="127"/>
      <c r="R35" s="57"/>
      <c r="S35" s="120"/>
      <c r="T35" s="127"/>
      <c r="U35" s="57"/>
      <c r="V35" s="120"/>
      <c r="W35" s="127"/>
      <c r="X35" s="57"/>
      <c r="Y35" s="120"/>
      <c r="Z35" s="127"/>
      <c r="AA35" s="57"/>
      <c r="AB35" s="120"/>
      <c r="AC35" s="127"/>
      <c r="AD35" s="57"/>
      <c r="AE35" s="120"/>
    </row>
    <row r="36" spans="1:31" ht="50.25" customHeight="1">
      <c r="A36" s="240"/>
      <c r="B36" s="249"/>
      <c r="C36" s="115"/>
      <c r="D36" s="116"/>
      <c r="E36" s="127"/>
      <c r="F36" s="57"/>
      <c r="G36" s="120"/>
      <c r="H36" s="127"/>
      <c r="I36" s="57"/>
      <c r="J36" s="120"/>
      <c r="K36" s="127"/>
      <c r="L36" s="57"/>
      <c r="M36" s="120"/>
      <c r="N36" s="127"/>
      <c r="O36" s="57"/>
      <c r="P36" s="120"/>
      <c r="Q36" s="127"/>
      <c r="R36" s="57"/>
      <c r="S36" s="120"/>
      <c r="T36" s="127"/>
      <c r="U36" s="57"/>
      <c r="V36" s="120"/>
      <c r="W36" s="127"/>
      <c r="X36" s="57"/>
      <c r="Y36" s="120"/>
      <c r="Z36" s="127"/>
      <c r="AA36" s="57"/>
      <c r="AB36" s="120"/>
      <c r="AC36" s="127"/>
      <c r="AD36" s="57"/>
      <c r="AE36" s="120"/>
    </row>
    <row r="37" spans="1:31" ht="35.25" customHeight="1">
      <c r="A37" s="240">
        <v>8</v>
      </c>
      <c r="B37" s="250" t="s">
        <v>106</v>
      </c>
      <c r="C37" s="113">
        <f>F37+I37+L37+O37+R37+U37+X37+AA37+AD37</f>
        <v>5</v>
      </c>
      <c r="D37" s="114">
        <f>G37+J37+M37+P37+S37+V37+Y37+AB37+AE37</f>
        <v>7</v>
      </c>
      <c r="E37" s="119">
        <f>'[14]041'!$V$37</f>
        <v>1</v>
      </c>
      <c r="F37" s="57">
        <f>'[14]041'!$T$37</f>
        <v>0</v>
      </c>
      <c r="G37" s="120">
        <f>'[14]041'!$S$37</f>
        <v>0</v>
      </c>
      <c r="H37" s="119">
        <f>'[14]062'!$V$37</f>
        <v>1</v>
      </c>
      <c r="I37" s="57">
        <f>'[14]062'!$T$37</f>
        <v>0</v>
      </c>
      <c r="J37" s="120">
        <f>'[14]062'!$S$37</f>
        <v>0</v>
      </c>
      <c r="K37" s="119">
        <f>'[14]033'!$V$37</f>
        <v>0</v>
      </c>
      <c r="L37" s="57">
        <f>'[14]033'!$T$37</f>
        <v>0</v>
      </c>
      <c r="M37" s="120">
        <f>'[14]033'!$S$37</f>
        <v>0</v>
      </c>
      <c r="N37" s="119">
        <f>'[14]030'!$V$37</f>
        <v>1</v>
      </c>
      <c r="O37" s="57">
        <f>'[14]030'!$T$37</f>
        <v>1</v>
      </c>
      <c r="P37" s="120">
        <f>'[14]030'!$S$37</f>
        <v>1</v>
      </c>
      <c r="Q37" s="119">
        <f>'[14]037'!$V$37</f>
        <v>1</v>
      </c>
      <c r="R37" s="57">
        <f>'[14]037'!$T$37</f>
        <v>1</v>
      </c>
      <c r="S37" s="120">
        <f>'[14]037'!$S$37</f>
        <v>2</v>
      </c>
      <c r="T37" s="119">
        <f>'[14]038'!$V$37</f>
        <v>1</v>
      </c>
      <c r="U37" s="57">
        <f>'[14]038'!$T$37</f>
        <v>1</v>
      </c>
      <c r="V37" s="120">
        <f>'[14]038'!$S$37</f>
        <v>2</v>
      </c>
      <c r="W37" s="119">
        <f>'[14]050'!$V$37</f>
        <v>1</v>
      </c>
      <c r="X37" s="57">
        <f>'[14]050'!$T$37</f>
        <v>1</v>
      </c>
      <c r="Y37" s="120">
        <f>'[14]050'!$S$37</f>
        <v>1</v>
      </c>
      <c r="Z37" s="119">
        <f>'[14]168'!$V$37</f>
        <v>1</v>
      </c>
      <c r="AA37" s="57">
        <f>'[14]168'!$T$37</f>
        <v>0</v>
      </c>
      <c r="AB37" s="120">
        <f>'[14]168'!$S$37</f>
        <v>0</v>
      </c>
      <c r="AC37" s="119">
        <f>'[14]051'!$V$37</f>
        <v>1</v>
      </c>
      <c r="AD37" s="57">
        <f>'[14]051'!$T$37</f>
        <v>1</v>
      </c>
      <c r="AE37" s="120">
        <f>'[14]051'!$S$37</f>
        <v>1</v>
      </c>
    </row>
    <row r="38" spans="1:31" ht="40.5" customHeight="1">
      <c r="A38" s="240"/>
      <c r="B38" s="250"/>
      <c r="C38" s="115"/>
      <c r="D38" s="116"/>
      <c r="E38" s="127"/>
      <c r="F38" s="57"/>
      <c r="G38" s="120"/>
      <c r="H38" s="127"/>
      <c r="I38" s="57"/>
      <c r="J38" s="120"/>
      <c r="K38" s="127"/>
      <c r="L38" s="57"/>
      <c r="M38" s="120"/>
      <c r="N38" s="127"/>
      <c r="O38" s="57"/>
      <c r="P38" s="120"/>
      <c r="Q38" s="127"/>
      <c r="R38" s="57"/>
      <c r="S38" s="120"/>
      <c r="T38" s="127"/>
      <c r="U38" s="57"/>
      <c r="V38" s="120"/>
      <c r="W38" s="127"/>
      <c r="X38" s="57"/>
      <c r="Y38" s="120"/>
      <c r="Z38" s="127"/>
      <c r="AA38" s="57"/>
      <c r="AB38" s="120"/>
      <c r="AC38" s="127"/>
      <c r="AD38" s="57"/>
      <c r="AE38" s="120"/>
    </row>
    <row r="39" spans="1:31" ht="78.75" customHeight="1">
      <c r="A39" s="240"/>
      <c r="B39" s="250"/>
      <c r="C39" s="115"/>
      <c r="D39" s="116"/>
      <c r="E39" s="127"/>
      <c r="F39" s="57"/>
      <c r="G39" s="120"/>
      <c r="H39" s="127"/>
      <c r="I39" s="57"/>
      <c r="J39" s="120"/>
      <c r="K39" s="127"/>
      <c r="L39" s="57"/>
      <c r="M39" s="120"/>
      <c r="N39" s="127"/>
      <c r="O39" s="57"/>
      <c r="P39" s="120"/>
      <c r="Q39" s="127"/>
      <c r="R39" s="57"/>
      <c r="S39" s="120"/>
      <c r="T39" s="127"/>
      <c r="U39" s="57"/>
      <c r="V39" s="120"/>
      <c r="W39" s="127"/>
      <c r="X39" s="57"/>
      <c r="Y39" s="120"/>
      <c r="Z39" s="127"/>
      <c r="AA39" s="57"/>
      <c r="AB39" s="120"/>
      <c r="AC39" s="127"/>
      <c r="AD39" s="57"/>
      <c r="AE39" s="120"/>
    </row>
    <row r="40" spans="1:31" ht="49.5" customHeight="1">
      <c r="A40" s="236">
        <v>9</v>
      </c>
      <c r="B40" s="246" t="s">
        <v>61</v>
      </c>
      <c r="C40" s="113">
        <f>F40+I40+L40+O40+R40+U40+X40+AA40+AD40</f>
        <v>5</v>
      </c>
      <c r="D40" s="114">
        <f>G40+J40+M40+P40+S40+V40+Y40+AB40+AE40</f>
        <v>2.5</v>
      </c>
      <c r="E40" s="119">
        <f>'[14]041'!$V$40</f>
        <v>1</v>
      </c>
      <c r="F40" s="57">
        <f>'[14]041'!$T$40</f>
        <v>1</v>
      </c>
      <c r="G40" s="120">
        <f>'[14]041'!$S$40</f>
        <v>0.5</v>
      </c>
      <c r="H40" s="119">
        <f>'[14]062'!$V$40</f>
        <v>1</v>
      </c>
      <c r="I40" s="57">
        <f>'[14]062'!$T$40</f>
        <v>0</v>
      </c>
      <c r="J40" s="120">
        <f>'[14]062'!$S$40</f>
        <v>0</v>
      </c>
      <c r="K40" s="119">
        <f>'[14]033'!$V$40</f>
        <v>0</v>
      </c>
      <c r="L40" s="57">
        <f>'[14]033'!$T$40</f>
        <v>0</v>
      </c>
      <c r="M40" s="120">
        <f>'[14]033'!$S$40</f>
        <v>0</v>
      </c>
      <c r="N40" s="119">
        <f>'[14]030'!$V$40</f>
        <v>1</v>
      </c>
      <c r="O40" s="57">
        <f>'[14]030'!$T$40</f>
        <v>0</v>
      </c>
      <c r="P40" s="120">
        <f>'[14]030'!$S$40</f>
        <v>0</v>
      </c>
      <c r="Q40" s="119">
        <f>'[14]037'!$V$40</f>
        <v>1</v>
      </c>
      <c r="R40" s="57">
        <f>'[14]037'!$T$40</f>
        <v>1</v>
      </c>
      <c r="S40" s="120">
        <f>'[14]037'!$S$40</f>
        <v>0.5</v>
      </c>
      <c r="T40" s="119">
        <f>'[14]038'!$V$40</f>
        <v>1</v>
      </c>
      <c r="U40" s="57">
        <f>'[14]038'!$T$40</f>
        <v>1</v>
      </c>
      <c r="V40" s="120">
        <f>'[14]038'!$S$40</f>
        <v>0.5</v>
      </c>
      <c r="W40" s="119">
        <f>'[14]050'!$V$40</f>
        <v>1</v>
      </c>
      <c r="X40" s="57">
        <f>'[14]050'!$T$40</f>
        <v>1</v>
      </c>
      <c r="Y40" s="120">
        <f>'[14]050'!$S$40</f>
        <v>0.5</v>
      </c>
      <c r="Z40" s="119">
        <f>'[14]168'!$V$40</f>
        <v>1</v>
      </c>
      <c r="AA40" s="57">
        <f>'[14]168'!$T$40</f>
        <v>0</v>
      </c>
      <c r="AB40" s="120">
        <f>'[14]168'!$S$40</f>
        <v>0</v>
      </c>
      <c r="AC40" s="119">
        <f>'[14]051'!$V$40</f>
        <v>1</v>
      </c>
      <c r="AD40" s="57">
        <f>'[14]051'!$T$40</f>
        <v>1</v>
      </c>
      <c r="AE40" s="120">
        <f>'[14]051'!$S$40</f>
        <v>0.5</v>
      </c>
    </row>
    <row r="41" spans="1:31" ht="53.25" customHeight="1">
      <c r="A41" s="236"/>
      <c r="B41" s="246"/>
      <c r="C41" s="115"/>
      <c r="D41" s="116"/>
      <c r="E41" s="127"/>
      <c r="F41" s="57"/>
      <c r="G41" s="120"/>
      <c r="H41" s="127"/>
      <c r="I41" s="57"/>
      <c r="J41" s="120"/>
      <c r="K41" s="127"/>
      <c r="L41" s="57"/>
      <c r="M41" s="120"/>
      <c r="N41" s="127"/>
      <c r="O41" s="57"/>
      <c r="P41" s="120"/>
      <c r="Q41" s="127"/>
      <c r="R41" s="57"/>
      <c r="S41" s="120"/>
      <c r="T41" s="127"/>
      <c r="U41" s="57"/>
      <c r="V41" s="120"/>
      <c r="W41" s="127"/>
      <c r="X41" s="57"/>
      <c r="Y41" s="120"/>
      <c r="Z41" s="127"/>
      <c r="AA41" s="57"/>
      <c r="AB41" s="120"/>
      <c r="AC41" s="127"/>
      <c r="AD41" s="57"/>
      <c r="AE41" s="120"/>
    </row>
    <row r="42" spans="1:31" ht="37.5" customHeight="1">
      <c r="A42" s="236"/>
      <c r="B42" s="246"/>
      <c r="C42" s="115"/>
      <c r="D42" s="116"/>
      <c r="E42" s="127"/>
      <c r="F42" s="57"/>
      <c r="G42" s="120"/>
      <c r="H42" s="127"/>
      <c r="I42" s="57"/>
      <c r="J42" s="120"/>
      <c r="K42" s="127"/>
      <c r="L42" s="57"/>
      <c r="M42" s="120"/>
      <c r="N42" s="127"/>
      <c r="O42" s="57"/>
      <c r="P42" s="120"/>
      <c r="Q42" s="127"/>
      <c r="R42" s="57"/>
      <c r="S42" s="120"/>
      <c r="T42" s="127"/>
      <c r="U42" s="57"/>
      <c r="V42" s="120"/>
      <c r="W42" s="127"/>
      <c r="X42" s="57"/>
      <c r="Y42" s="120"/>
      <c r="Z42" s="127"/>
      <c r="AA42" s="57"/>
      <c r="AB42" s="120"/>
      <c r="AC42" s="127"/>
      <c r="AD42" s="57"/>
      <c r="AE42" s="120"/>
    </row>
    <row r="43" spans="1:31" ht="43.5" customHeight="1">
      <c r="A43" s="236">
        <v>10</v>
      </c>
      <c r="B43" s="246" t="s">
        <v>107</v>
      </c>
      <c r="C43" s="113">
        <f>F43+I43+L43+O43+R43+U43+X43+AA43+AD43</f>
        <v>1</v>
      </c>
      <c r="D43" s="114">
        <f>G43+J43+M43+P43+S43+V43+Y43+AB43+AE43</f>
        <v>0.5</v>
      </c>
      <c r="E43" s="119">
        <f>'[14]041'!$V$43</f>
        <v>1</v>
      </c>
      <c r="F43" s="57">
        <f>'[14]041'!$T$43</f>
        <v>1</v>
      </c>
      <c r="G43" s="120">
        <f>'[14]041'!$S$43</f>
        <v>0.5</v>
      </c>
      <c r="H43" s="119">
        <f>'[14]062'!$V$43</f>
        <v>1</v>
      </c>
      <c r="I43" s="57">
        <f>'[14]062'!$T$43</f>
        <v>0</v>
      </c>
      <c r="J43" s="120">
        <f>'[14]062'!$S$43</f>
        <v>0</v>
      </c>
      <c r="K43" s="119">
        <f>'[14]033'!$V$43</f>
        <v>0</v>
      </c>
      <c r="L43" s="57">
        <f>'[14]033'!$T$43</f>
        <v>0</v>
      </c>
      <c r="M43" s="120">
        <f>'[14]033'!$S$43</f>
        <v>0</v>
      </c>
      <c r="N43" s="119">
        <f>'[14]030'!$V$43</f>
        <v>1</v>
      </c>
      <c r="O43" s="57">
        <f>'[14]030'!$T$43</f>
        <v>0</v>
      </c>
      <c r="P43" s="120">
        <f>'[14]030'!$S$43</f>
        <v>0</v>
      </c>
      <c r="Q43" s="119">
        <f>'[14]037'!$V$43</f>
        <v>1</v>
      </c>
      <c r="R43" s="57">
        <f>'[14]037'!$T$43</f>
        <v>0</v>
      </c>
      <c r="S43" s="120">
        <f>'[14]037'!$S$43</f>
        <v>0</v>
      </c>
      <c r="T43" s="119">
        <f>'[14]038'!$V$43</f>
        <v>1</v>
      </c>
      <c r="U43" s="57">
        <f>'[14]038'!$T$43</f>
        <v>0</v>
      </c>
      <c r="V43" s="120">
        <f>'[14]038'!$S$43</f>
        <v>0</v>
      </c>
      <c r="W43" s="119">
        <f>'[14]050'!$V$43</f>
        <v>1</v>
      </c>
      <c r="X43" s="57">
        <f>'[14]050'!$T$43</f>
        <v>0</v>
      </c>
      <c r="Y43" s="120">
        <f>'[14]050'!$S$43</f>
        <v>0</v>
      </c>
      <c r="Z43" s="119">
        <f>'[14]168'!$V$43</f>
        <v>1</v>
      </c>
      <c r="AA43" s="57">
        <f>'[14]168'!$T$43</f>
        <v>0</v>
      </c>
      <c r="AB43" s="120">
        <f>'[14]168'!$S$43</f>
        <v>0</v>
      </c>
      <c r="AC43" s="119">
        <f>'[14]051'!$V$43</f>
        <v>1</v>
      </c>
      <c r="AD43" s="57">
        <f>'[14]051'!$T$43</f>
        <v>0</v>
      </c>
      <c r="AE43" s="120">
        <f>'[14]051'!$S$43</f>
        <v>0</v>
      </c>
    </row>
    <row r="44" spans="1:31" ht="36.75" customHeight="1">
      <c r="A44" s="236"/>
      <c r="B44" s="246"/>
      <c r="C44" s="115"/>
      <c r="D44" s="116"/>
      <c r="E44" s="127"/>
      <c r="F44" s="57"/>
      <c r="G44" s="120"/>
      <c r="H44" s="127"/>
      <c r="I44" s="57"/>
      <c r="J44" s="120"/>
      <c r="K44" s="127"/>
      <c r="L44" s="57"/>
      <c r="M44" s="120"/>
      <c r="N44" s="127"/>
      <c r="O44" s="57"/>
      <c r="P44" s="120"/>
      <c r="Q44" s="127"/>
      <c r="R44" s="57"/>
      <c r="S44" s="120"/>
      <c r="T44" s="127"/>
      <c r="U44" s="57"/>
      <c r="V44" s="120"/>
      <c r="W44" s="127"/>
      <c r="X44" s="57"/>
      <c r="Y44" s="120"/>
      <c r="Z44" s="127"/>
      <c r="AA44" s="57"/>
      <c r="AB44" s="120"/>
      <c r="AC44" s="127"/>
      <c r="AD44" s="57"/>
      <c r="AE44" s="120"/>
    </row>
    <row r="45" spans="1:31" ht="48" customHeight="1">
      <c r="A45" s="236"/>
      <c r="B45" s="246"/>
      <c r="C45" s="115"/>
      <c r="D45" s="116"/>
      <c r="E45" s="127"/>
      <c r="F45" s="57"/>
      <c r="G45" s="120"/>
      <c r="H45" s="127"/>
      <c r="I45" s="57"/>
      <c r="J45" s="120"/>
      <c r="K45" s="127"/>
      <c r="L45" s="57"/>
      <c r="M45" s="120"/>
      <c r="N45" s="127"/>
      <c r="O45" s="57"/>
      <c r="P45" s="120"/>
      <c r="Q45" s="127"/>
      <c r="R45" s="57"/>
      <c r="S45" s="120"/>
      <c r="T45" s="127"/>
      <c r="U45" s="57"/>
      <c r="V45" s="120"/>
      <c r="W45" s="127"/>
      <c r="X45" s="57"/>
      <c r="Y45" s="120"/>
      <c r="Z45" s="127"/>
      <c r="AA45" s="57"/>
      <c r="AB45" s="120"/>
      <c r="AC45" s="127"/>
      <c r="AD45" s="57"/>
      <c r="AE45" s="120"/>
    </row>
    <row r="46" spans="1:31" ht="42.75" customHeight="1">
      <c r="A46" s="236">
        <v>11</v>
      </c>
      <c r="B46" s="246" t="s">
        <v>108</v>
      </c>
      <c r="C46" s="113">
        <f>F46+I46+L46+O46+R46+U46+X46+AA46+AD46</f>
        <v>4</v>
      </c>
      <c r="D46" s="114">
        <f>G46+J46+M46+P46+S46+V46+Y46+AB46+AE46</f>
        <v>6</v>
      </c>
      <c r="E46" s="119">
        <f>'[14]041'!$V$46</f>
        <v>1</v>
      </c>
      <c r="F46" s="57">
        <f>'[14]041'!$T$46</f>
        <v>1</v>
      </c>
      <c r="G46" s="120">
        <f>'[14]041'!$S$46</f>
        <v>1</v>
      </c>
      <c r="H46" s="119">
        <f>'[14]062'!$V$46</f>
        <v>1</v>
      </c>
      <c r="I46" s="57">
        <f>'[14]062'!$T$46</f>
        <v>0</v>
      </c>
      <c r="J46" s="120">
        <f>'[14]062'!$S$46</f>
        <v>0</v>
      </c>
      <c r="K46" s="119">
        <f>'[14]033'!$V$46</f>
        <v>0</v>
      </c>
      <c r="L46" s="57">
        <f>'[14]033'!$T$46</f>
        <v>0</v>
      </c>
      <c r="M46" s="120">
        <f>'[14]033'!$S$46</f>
        <v>0</v>
      </c>
      <c r="N46" s="119">
        <f>'[14]030'!$V$46</f>
        <v>1</v>
      </c>
      <c r="O46" s="57">
        <f>'[14]030'!$T$46</f>
        <v>0</v>
      </c>
      <c r="P46" s="120">
        <f>'[14]030'!$S$46</f>
        <v>0</v>
      </c>
      <c r="Q46" s="119">
        <f>'[14]037'!$V$46</f>
        <v>1</v>
      </c>
      <c r="R46" s="57">
        <f>'[14]037'!$T$46</f>
        <v>0</v>
      </c>
      <c r="S46" s="120">
        <f>'[14]037'!$S$46</f>
        <v>0</v>
      </c>
      <c r="T46" s="119">
        <f>'[14]038'!$V$46</f>
        <v>1</v>
      </c>
      <c r="U46" s="57">
        <f>'[14]038'!$T$46</f>
        <v>1</v>
      </c>
      <c r="V46" s="120">
        <f>'[14]038'!$S$46</f>
        <v>1</v>
      </c>
      <c r="W46" s="119">
        <f>'[14]050'!$V$46</f>
        <v>1</v>
      </c>
      <c r="X46" s="57">
        <f>'[14]050'!$T$46</f>
        <v>1</v>
      </c>
      <c r="Y46" s="120">
        <f>'[14]050'!$S$46</f>
        <v>2</v>
      </c>
      <c r="Z46" s="119">
        <f>'[14]168'!$V$46</f>
        <v>1</v>
      </c>
      <c r="AA46" s="57">
        <f>'[14]168'!$T$46</f>
        <v>0</v>
      </c>
      <c r="AB46" s="120">
        <f>'[14]168'!$S$46</f>
        <v>0</v>
      </c>
      <c r="AC46" s="119">
        <f>'[14]051'!$V$46</f>
        <v>1</v>
      </c>
      <c r="AD46" s="57">
        <f>'[14]051'!$T$46</f>
        <v>1</v>
      </c>
      <c r="AE46" s="120">
        <f>'[14]051'!$S$46</f>
        <v>2</v>
      </c>
    </row>
    <row r="47" spans="1:31" ht="45.75" customHeight="1">
      <c r="A47" s="236"/>
      <c r="B47" s="246"/>
      <c r="C47" s="115"/>
      <c r="D47" s="116"/>
      <c r="E47" s="127"/>
      <c r="F47" s="57"/>
      <c r="G47" s="120"/>
      <c r="H47" s="127"/>
      <c r="I47" s="57"/>
      <c r="J47" s="120"/>
      <c r="K47" s="127"/>
      <c r="L47" s="57"/>
      <c r="M47" s="120"/>
      <c r="N47" s="127"/>
      <c r="O47" s="57"/>
      <c r="P47" s="120"/>
      <c r="Q47" s="127"/>
      <c r="R47" s="57"/>
      <c r="S47" s="120"/>
      <c r="T47" s="127"/>
      <c r="U47" s="57"/>
      <c r="V47" s="120"/>
      <c r="W47" s="127"/>
      <c r="X47" s="57"/>
      <c r="Y47" s="120"/>
      <c r="Z47" s="127"/>
      <c r="AA47" s="57"/>
      <c r="AB47" s="120"/>
      <c r="AC47" s="127"/>
      <c r="AD47" s="57"/>
      <c r="AE47" s="120"/>
    </row>
    <row r="48" spans="1:31" ht="32.25" customHeight="1">
      <c r="A48" s="236"/>
      <c r="B48" s="246"/>
      <c r="C48" s="115"/>
      <c r="D48" s="116"/>
      <c r="E48" s="127"/>
      <c r="F48" s="57"/>
      <c r="G48" s="120"/>
      <c r="H48" s="127"/>
      <c r="I48" s="57"/>
      <c r="J48" s="120"/>
      <c r="K48" s="127"/>
      <c r="L48" s="57"/>
      <c r="M48" s="120"/>
      <c r="N48" s="127"/>
      <c r="O48" s="57"/>
      <c r="P48" s="120"/>
      <c r="Q48" s="127"/>
      <c r="R48" s="57"/>
      <c r="S48" s="120"/>
      <c r="T48" s="127"/>
      <c r="U48" s="57"/>
      <c r="V48" s="120"/>
      <c r="W48" s="127"/>
      <c r="X48" s="57"/>
      <c r="Y48" s="120"/>
      <c r="Z48" s="127"/>
      <c r="AA48" s="57"/>
      <c r="AB48" s="120"/>
      <c r="AC48" s="127"/>
      <c r="AD48" s="57"/>
      <c r="AE48" s="120"/>
    </row>
    <row r="49" spans="1:31" ht="45" customHeight="1">
      <c r="A49" s="236">
        <v>12</v>
      </c>
      <c r="B49" s="251" t="s">
        <v>109</v>
      </c>
      <c r="C49" s="113">
        <f>F49+I49+L49+O49+R49+U49+X49+AA49+AD49</f>
        <v>4</v>
      </c>
      <c r="D49" s="114">
        <f>G49+J49+M49+P49+S49+V49+Y49+AB49+AE49</f>
        <v>4</v>
      </c>
      <c r="E49" s="119">
        <f>'[14]041'!$V$49</f>
        <v>1</v>
      </c>
      <c r="F49" s="57">
        <f>'[14]041'!$T$49</f>
        <v>0</v>
      </c>
      <c r="G49" s="120">
        <f>'[14]041'!$S$49</f>
        <v>0</v>
      </c>
      <c r="H49" s="119">
        <f>'[14]062'!$V$49</f>
        <v>1</v>
      </c>
      <c r="I49" s="57">
        <f>'[14]062'!$T$49</f>
        <v>0</v>
      </c>
      <c r="J49" s="120">
        <f>'[14]062'!$S$49</f>
        <v>0</v>
      </c>
      <c r="K49" s="119">
        <f>'[14]033'!$V$49</f>
        <v>0</v>
      </c>
      <c r="L49" s="57">
        <f>'[14]033'!$T$49</f>
        <v>0</v>
      </c>
      <c r="M49" s="120">
        <f>'[14]033'!$S$49</f>
        <v>0</v>
      </c>
      <c r="N49" s="119">
        <f>'[14]030'!$V$49</f>
        <v>1</v>
      </c>
      <c r="O49" s="57">
        <f>'[14]030'!$T$49</f>
        <v>1</v>
      </c>
      <c r="P49" s="120">
        <f>'[14]030'!$S$49</f>
        <v>1</v>
      </c>
      <c r="Q49" s="119">
        <f>'[14]037'!$V$49</f>
        <v>1</v>
      </c>
      <c r="R49" s="57">
        <f>'[14]037'!$T$49</f>
        <v>1</v>
      </c>
      <c r="S49" s="120">
        <f>'[14]037'!$S$49</f>
        <v>1</v>
      </c>
      <c r="T49" s="119">
        <f>'[14]038'!$V$49</f>
        <v>1</v>
      </c>
      <c r="U49" s="57">
        <f>'[14]038'!$T$49</f>
        <v>1</v>
      </c>
      <c r="V49" s="120">
        <f>'[14]038'!$S$49</f>
        <v>1</v>
      </c>
      <c r="W49" s="119">
        <f>'[14]050'!$V$49</f>
        <v>1</v>
      </c>
      <c r="X49" s="57">
        <f>'[14]050'!$T$49</f>
        <v>0</v>
      </c>
      <c r="Y49" s="120">
        <f>'[14]050'!$S$49</f>
        <v>0</v>
      </c>
      <c r="Z49" s="119">
        <f>'[14]168'!$V$49</f>
        <v>1</v>
      </c>
      <c r="AA49" s="57">
        <f>'[14]168'!$T$49</f>
        <v>0</v>
      </c>
      <c r="AB49" s="120">
        <f>'[14]168'!$S$49</f>
        <v>0</v>
      </c>
      <c r="AC49" s="119">
        <f>'[14]051'!$V$49</f>
        <v>1</v>
      </c>
      <c r="AD49" s="57">
        <f>'[14]051'!$T$49</f>
        <v>1</v>
      </c>
      <c r="AE49" s="120">
        <f>'[14]051'!$S$49</f>
        <v>1</v>
      </c>
    </row>
    <row r="50" spans="1:31" ht="39.75" customHeight="1">
      <c r="A50" s="236"/>
      <c r="B50" s="251"/>
      <c r="C50" s="115"/>
      <c r="D50" s="116"/>
      <c r="E50" s="127"/>
      <c r="F50" s="57"/>
      <c r="G50" s="120"/>
      <c r="H50" s="127"/>
      <c r="I50" s="57"/>
      <c r="J50" s="120"/>
      <c r="K50" s="127"/>
      <c r="L50" s="57"/>
      <c r="M50" s="120"/>
      <c r="N50" s="127"/>
      <c r="O50" s="57"/>
      <c r="P50" s="120"/>
      <c r="Q50" s="127"/>
      <c r="R50" s="57"/>
      <c r="S50" s="120"/>
      <c r="T50" s="127"/>
      <c r="U50" s="57"/>
      <c r="V50" s="120"/>
      <c r="W50" s="127"/>
      <c r="X50" s="57"/>
      <c r="Y50" s="120"/>
      <c r="Z50" s="127"/>
      <c r="AA50" s="57"/>
      <c r="AB50" s="120"/>
      <c r="AC50" s="127"/>
      <c r="AD50" s="57"/>
      <c r="AE50" s="120"/>
    </row>
    <row r="51" spans="1:31" ht="53.25" customHeight="1">
      <c r="A51" s="236"/>
      <c r="B51" s="251"/>
      <c r="C51" s="115"/>
      <c r="D51" s="116"/>
      <c r="E51" s="127"/>
      <c r="F51" s="57"/>
      <c r="G51" s="120"/>
      <c r="H51" s="127"/>
      <c r="I51" s="57"/>
      <c r="J51" s="120"/>
      <c r="K51" s="127"/>
      <c r="L51" s="57"/>
      <c r="M51" s="120"/>
      <c r="N51" s="127"/>
      <c r="O51" s="57"/>
      <c r="P51" s="120"/>
      <c r="Q51" s="127"/>
      <c r="R51" s="57"/>
      <c r="S51" s="120"/>
      <c r="T51" s="127"/>
      <c r="U51" s="57"/>
      <c r="V51" s="120"/>
      <c r="W51" s="127"/>
      <c r="X51" s="57"/>
      <c r="Y51" s="120"/>
      <c r="Z51" s="127"/>
      <c r="AA51" s="57"/>
      <c r="AB51" s="120"/>
      <c r="AC51" s="127"/>
      <c r="AD51" s="57"/>
      <c r="AE51" s="120"/>
    </row>
    <row r="52" spans="1:31" ht="42.75" customHeight="1">
      <c r="A52" s="236">
        <v>13</v>
      </c>
      <c r="B52" s="251" t="s">
        <v>110</v>
      </c>
      <c r="C52" s="113">
        <f>F52+I52+L52+O52+R52+U52+X52+AA52+AD52</f>
        <v>6</v>
      </c>
      <c r="D52" s="114">
        <f>G52+J52+M52+P52+S52+V52+Y52+AB52+AE52</f>
        <v>12</v>
      </c>
      <c r="E52" s="119">
        <f>'[14]041'!$V$52</f>
        <v>1</v>
      </c>
      <c r="F52" s="57">
        <f>'[14]041'!$T$52</f>
        <v>0</v>
      </c>
      <c r="G52" s="120">
        <f>'[14]041'!$S$52</f>
        <v>0</v>
      </c>
      <c r="H52" s="119">
        <f>'[14]062'!$V$52</f>
        <v>1</v>
      </c>
      <c r="I52" s="57">
        <f>'[14]062'!$T$52</f>
        <v>0</v>
      </c>
      <c r="J52" s="120">
        <f>'[14]062'!$S$52</f>
        <v>0</v>
      </c>
      <c r="K52" s="119">
        <f>'[14]033'!$V$52</f>
        <v>0</v>
      </c>
      <c r="L52" s="57">
        <f>'[14]033'!$T$52</f>
        <v>0</v>
      </c>
      <c r="M52" s="120">
        <f>'[14]033'!$S$52</f>
        <v>0</v>
      </c>
      <c r="N52" s="119">
        <f>'[14]030'!$V$52</f>
        <v>1</v>
      </c>
      <c r="O52" s="57">
        <f>'[14]030'!$T$52</f>
        <v>1</v>
      </c>
      <c r="P52" s="120">
        <f>'[14]030'!$S$52</f>
        <v>2</v>
      </c>
      <c r="Q52" s="119">
        <f>'[14]037'!$V$52</f>
        <v>1</v>
      </c>
      <c r="R52" s="57">
        <f>'[14]037'!$T$52</f>
        <v>1</v>
      </c>
      <c r="S52" s="120">
        <f>'[14]037'!$S$52</f>
        <v>2</v>
      </c>
      <c r="T52" s="119">
        <f>'[14]038'!$V$52</f>
        <v>1</v>
      </c>
      <c r="U52" s="57">
        <f>'[14]038'!$T$52</f>
        <v>1</v>
      </c>
      <c r="V52" s="120">
        <f>'[14]038'!$S$52</f>
        <v>2</v>
      </c>
      <c r="W52" s="119">
        <f>'[14]050'!$V$52</f>
        <v>1</v>
      </c>
      <c r="X52" s="57">
        <f>'[14]050'!$T$52</f>
        <v>1</v>
      </c>
      <c r="Y52" s="120">
        <f>'[14]050'!$S$52</f>
        <v>2</v>
      </c>
      <c r="Z52" s="119">
        <f>'[14]168'!$V$52</f>
        <v>1</v>
      </c>
      <c r="AA52" s="57">
        <f>'[14]168'!$T$52</f>
        <v>1</v>
      </c>
      <c r="AB52" s="120">
        <f>'[14]168'!$S$52</f>
        <v>2</v>
      </c>
      <c r="AC52" s="119">
        <f>'[14]051'!$V$52</f>
        <v>1</v>
      </c>
      <c r="AD52" s="57">
        <f>'[14]051'!$T$52</f>
        <v>1</v>
      </c>
      <c r="AE52" s="120">
        <f>'[14]051'!$S$52</f>
        <v>2</v>
      </c>
    </row>
    <row r="53" spans="1:31" ht="38.25" customHeight="1">
      <c r="A53" s="236"/>
      <c r="B53" s="251"/>
      <c r="C53" s="115"/>
      <c r="D53" s="116"/>
      <c r="E53" s="127"/>
      <c r="F53" s="57"/>
      <c r="G53" s="120"/>
      <c r="H53" s="127"/>
      <c r="I53" s="57"/>
      <c r="J53" s="120"/>
      <c r="K53" s="127"/>
      <c r="L53" s="57"/>
      <c r="M53" s="120"/>
      <c r="N53" s="127"/>
      <c r="O53" s="57"/>
      <c r="P53" s="120"/>
      <c r="Q53" s="127"/>
      <c r="R53" s="57"/>
      <c r="S53" s="120"/>
      <c r="T53" s="127"/>
      <c r="U53" s="57"/>
      <c r="V53" s="120"/>
      <c r="W53" s="127"/>
      <c r="X53" s="57"/>
      <c r="Y53" s="120"/>
      <c r="Z53" s="127"/>
      <c r="AA53" s="57"/>
      <c r="AB53" s="120"/>
      <c r="AC53" s="127"/>
      <c r="AD53" s="57"/>
      <c r="AE53" s="120"/>
    </row>
    <row r="54" spans="1:31" ht="63.75" customHeight="1">
      <c r="A54" s="236"/>
      <c r="B54" s="251"/>
      <c r="C54" s="115"/>
      <c r="D54" s="116"/>
      <c r="E54" s="127"/>
      <c r="F54" s="57"/>
      <c r="G54" s="120"/>
      <c r="H54" s="127"/>
      <c r="I54" s="57"/>
      <c r="J54" s="120"/>
      <c r="K54" s="127"/>
      <c r="L54" s="57"/>
      <c r="M54" s="120"/>
      <c r="N54" s="127"/>
      <c r="O54" s="57"/>
      <c r="P54" s="120"/>
      <c r="Q54" s="127"/>
      <c r="R54" s="57"/>
      <c r="S54" s="120"/>
      <c r="T54" s="127"/>
      <c r="U54" s="57"/>
      <c r="V54" s="120"/>
      <c r="W54" s="127"/>
      <c r="X54" s="57"/>
      <c r="Y54" s="120"/>
      <c r="Z54" s="127"/>
      <c r="AA54" s="57"/>
      <c r="AB54" s="120"/>
      <c r="AC54" s="127"/>
      <c r="AD54" s="57"/>
      <c r="AE54" s="120"/>
    </row>
    <row r="55" spans="1:31" ht="48.75" customHeight="1">
      <c r="A55" s="236">
        <v>14</v>
      </c>
      <c r="B55" s="251" t="s">
        <v>111</v>
      </c>
      <c r="C55" s="113">
        <f>F55+I55+L55+O55+R55+U55+X55+AA55+AD55</f>
        <v>8</v>
      </c>
      <c r="D55" s="114">
        <f>G55+J55+M55+P55+S55+V55+Y55+AB55+AE55</f>
        <v>22.5</v>
      </c>
      <c r="E55" s="119">
        <f>'[14]041'!$V$55</f>
        <v>1</v>
      </c>
      <c r="F55" s="57">
        <f>'[14]041'!$T$55</f>
        <v>1</v>
      </c>
      <c r="G55" s="120">
        <f>'[14]041'!$S$55</f>
        <v>3</v>
      </c>
      <c r="H55" s="119">
        <f>'[14]062'!$V$55</f>
        <v>1</v>
      </c>
      <c r="I55" s="57">
        <f>'[14]062'!$T$55</f>
        <v>1</v>
      </c>
      <c r="J55" s="120">
        <f>'[14]062'!$S$55</f>
        <v>1.5</v>
      </c>
      <c r="K55" s="119">
        <f>'[14]033'!$V$55</f>
        <v>0</v>
      </c>
      <c r="L55" s="57">
        <f>'[14]033'!$T$55</f>
        <v>0</v>
      </c>
      <c r="M55" s="120">
        <f>'[14]033'!$S$55</f>
        <v>0</v>
      </c>
      <c r="N55" s="119">
        <f>'[14]030'!$V$55</f>
        <v>1</v>
      </c>
      <c r="O55" s="57">
        <f>'[14]030'!$T$55</f>
        <v>1</v>
      </c>
      <c r="P55" s="120">
        <f>'[14]030'!$S$55</f>
        <v>3</v>
      </c>
      <c r="Q55" s="119">
        <f>'[14]037'!$V$55</f>
        <v>1</v>
      </c>
      <c r="R55" s="57">
        <f>'[14]037'!$T$55</f>
        <v>1</v>
      </c>
      <c r="S55" s="120">
        <f>'[14]037'!$S$55</f>
        <v>3</v>
      </c>
      <c r="T55" s="119">
        <f>'[14]038'!$V$55</f>
        <v>1</v>
      </c>
      <c r="U55" s="57">
        <f>'[14]038'!$T$55</f>
        <v>1</v>
      </c>
      <c r="V55" s="120">
        <f>'[14]038'!$S$55</f>
        <v>3</v>
      </c>
      <c r="W55" s="119">
        <f>'[14]050'!$V$55</f>
        <v>1</v>
      </c>
      <c r="X55" s="57">
        <f>'[14]050'!$T$55</f>
        <v>1</v>
      </c>
      <c r="Y55" s="120">
        <f>'[14]050'!$S$55</f>
        <v>3</v>
      </c>
      <c r="Z55" s="119">
        <f>'[14]168'!$V$55</f>
        <v>1</v>
      </c>
      <c r="AA55" s="57">
        <f>'[14]168'!$T$55</f>
        <v>1</v>
      </c>
      <c r="AB55" s="120">
        <f>'[14]168'!$S$55</f>
        <v>3</v>
      </c>
      <c r="AC55" s="119">
        <f>'[14]051'!$V$55</f>
        <v>1</v>
      </c>
      <c r="AD55" s="57">
        <f>'[14]051'!$T$55</f>
        <v>1</v>
      </c>
      <c r="AE55" s="120">
        <f>'[14]051'!$S$55</f>
        <v>3</v>
      </c>
    </row>
    <row r="56" spans="1:31" ht="38.25" customHeight="1">
      <c r="A56" s="236"/>
      <c r="B56" s="251"/>
      <c r="C56" s="115"/>
      <c r="D56" s="116"/>
      <c r="E56" s="127"/>
      <c r="F56" s="57"/>
      <c r="G56" s="120"/>
      <c r="H56" s="127"/>
      <c r="I56" s="57"/>
      <c r="J56" s="120"/>
      <c r="K56" s="127"/>
      <c r="L56" s="57"/>
      <c r="M56" s="120"/>
      <c r="N56" s="127"/>
      <c r="O56" s="57"/>
      <c r="P56" s="120"/>
      <c r="Q56" s="127"/>
      <c r="R56" s="57"/>
      <c r="S56" s="120"/>
      <c r="T56" s="127"/>
      <c r="U56" s="57"/>
      <c r="V56" s="120"/>
      <c r="W56" s="127"/>
      <c r="X56" s="57"/>
      <c r="Y56" s="120"/>
      <c r="Z56" s="127"/>
      <c r="AA56" s="57"/>
      <c r="AB56" s="120"/>
      <c r="AC56" s="127"/>
      <c r="AD56" s="57"/>
      <c r="AE56" s="120"/>
    </row>
    <row r="57" spans="1:31" ht="40.5" customHeight="1">
      <c r="A57" s="236"/>
      <c r="B57" s="251"/>
      <c r="C57" s="115"/>
      <c r="D57" s="116"/>
      <c r="E57" s="127"/>
      <c r="F57" s="57"/>
      <c r="G57" s="120"/>
      <c r="H57" s="127"/>
      <c r="I57" s="57"/>
      <c r="J57" s="120"/>
      <c r="K57" s="127"/>
      <c r="L57" s="57"/>
      <c r="M57" s="120"/>
      <c r="N57" s="127"/>
      <c r="O57" s="57"/>
      <c r="P57" s="120"/>
      <c r="Q57" s="127"/>
      <c r="R57" s="57"/>
      <c r="S57" s="120"/>
      <c r="T57" s="127"/>
      <c r="U57" s="57"/>
      <c r="V57" s="120"/>
      <c r="W57" s="127"/>
      <c r="X57" s="57"/>
      <c r="Y57" s="120"/>
      <c r="Z57" s="127"/>
      <c r="AA57" s="57"/>
      <c r="AB57" s="120"/>
      <c r="AC57" s="127"/>
      <c r="AD57" s="57"/>
      <c r="AE57" s="120"/>
    </row>
    <row r="58" spans="1:31" ht="38.25" customHeight="1">
      <c r="A58" s="236" t="s">
        <v>112</v>
      </c>
      <c r="B58" s="237"/>
      <c r="C58" s="119">
        <f t="shared" ref="C58:AE58" si="2">SUM(C60:C75)</f>
        <v>19</v>
      </c>
      <c r="D58" s="120">
        <f t="shared" si="2"/>
        <v>103</v>
      </c>
      <c r="E58" s="119">
        <f t="shared" si="2"/>
        <v>6</v>
      </c>
      <c r="F58" s="103">
        <f t="shared" si="2"/>
        <v>4</v>
      </c>
      <c r="G58" s="120">
        <f t="shared" si="2"/>
        <v>21</v>
      </c>
      <c r="H58" s="119">
        <f t="shared" si="2"/>
        <v>0</v>
      </c>
      <c r="I58" s="103">
        <f t="shared" si="2"/>
        <v>0</v>
      </c>
      <c r="J58" s="120">
        <f t="shared" si="2"/>
        <v>0</v>
      </c>
      <c r="K58" s="119">
        <f t="shared" si="2"/>
        <v>6</v>
      </c>
      <c r="L58" s="103">
        <f t="shared" si="2"/>
        <v>4</v>
      </c>
      <c r="M58" s="120">
        <f t="shared" si="2"/>
        <v>20</v>
      </c>
      <c r="N58" s="119">
        <f t="shared" si="2"/>
        <v>6</v>
      </c>
      <c r="O58" s="103">
        <f t="shared" si="2"/>
        <v>3</v>
      </c>
      <c r="P58" s="120">
        <f t="shared" si="2"/>
        <v>18</v>
      </c>
      <c r="Q58" s="119">
        <f t="shared" si="2"/>
        <v>6</v>
      </c>
      <c r="R58" s="103">
        <f t="shared" si="2"/>
        <v>5</v>
      </c>
      <c r="S58" s="120">
        <f t="shared" si="2"/>
        <v>29</v>
      </c>
      <c r="T58" s="119">
        <f t="shared" si="2"/>
        <v>6</v>
      </c>
      <c r="U58" s="103">
        <f t="shared" si="2"/>
        <v>3</v>
      </c>
      <c r="V58" s="120">
        <f t="shared" si="2"/>
        <v>15</v>
      </c>
      <c r="W58" s="119">
        <f t="shared" si="2"/>
        <v>0</v>
      </c>
      <c r="X58" s="103">
        <f t="shared" si="2"/>
        <v>0</v>
      </c>
      <c r="Y58" s="120">
        <f t="shared" si="2"/>
        <v>0</v>
      </c>
      <c r="Z58" s="119">
        <f t="shared" si="2"/>
        <v>0</v>
      </c>
      <c r="AA58" s="103">
        <f t="shared" si="2"/>
        <v>0</v>
      </c>
      <c r="AB58" s="120">
        <f t="shared" si="2"/>
        <v>0</v>
      </c>
      <c r="AC58" s="119">
        <f t="shared" si="2"/>
        <v>0</v>
      </c>
      <c r="AD58" s="103">
        <f t="shared" si="2"/>
        <v>0</v>
      </c>
      <c r="AE58" s="120">
        <f t="shared" si="2"/>
        <v>0</v>
      </c>
    </row>
    <row r="59" spans="1:31" ht="34.5" customHeight="1">
      <c r="A59" s="236" t="s">
        <v>96</v>
      </c>
      <c r="B59" s="237"/>
      <c r="C59" s="115"/>
      <c r="D59" s="116"/>
      <c r="E59" s="119"/>
      <c r="F59" s="57"/>
      <c r="G59" s="120"/>
      <c r="H59" s="119"/>
      <c r="I59" s="57"/>
      <c r="J59" s="120"/>
      <c r="K59" s="119"/>
      <c r="L59" s="57"/>
      <c r="M59" s="120"/>
      <c r="N59" s="119"/>
      <c r="O59" s="57"/>
      <c r="P59" s="120"/>
      <c r="Q59" s="119"/>
      <c r="R59" s="57"/>
      <c r="S59" s="120"/>
      <c r="T59" s="119"/>
      <c r="U59" s="57"/>
      <c r="V59" s="120"/>
      <c r="W59" s="119"/>
      <c r="X59" s="57"/>
      <c r="Y59" s="120"/>
      <c r="Z59" s="119"/>
      <c r="AA59" s="57"/>
      <c r="AB59" s="120"/>
      <c r="AC59" s="119"/>
      <c r="AD59" s="57"/>
      <c r="AE59" s="120"/>
    </row>
    <row r="60" spans="1:31" ht="39.75" customHeight="1">
      <c r="A60" s="236">
        <v>15</v>
      </c>
      <c r="B60" s="237" t="s">
        <v>113</v>
      </c>
      <c r="C60" s="113">
        <f>F60+I60+L60+O60+R60+U60+X60+AA60+AD60</f>
        <v>3</v>
      </c>
      <c r="D60" s="114">
        <f>G60+J60+M60+P60+S60+V60+Y60+AB60+AE60</f>
        <v>13</v>
      </c>
      <c r="E60" s="119">
        <f>'[14]041'!$V$60</f>
        <v>1</v>
      </c>
      <c r="F60" s="57">
        <f>'[14]041'!$T$60</f>
        <v>0</v>
      </c>
      <c r="G60" s="120">
        <f>'[14]041'!$S$60</f>
        <v>0</v>
      </c>
      <c r="H60" s="119">
        <f>'[14]062'!$V$60</f>
        <v>0</v>
      </c>
      <c r="I60" s="57">
        <f>'[14]062'!$T$60</f>
        <v>0</v>
      </c>
      <c r="J60" s="120">
        <f>'[14]062'!$S$60</f>
        <v>0</v>
      </c>
      <c r="K60" s="119">
        <f>'[14]033'!$V$60</f>
        <v>1</v>
      </c>
      <c r="L60" s="57">
        <f>'[14]033'!$T$60</f>
        <v>1</v>
      </c>
      <c r="M60" s="120">
        <f>'[14]033'!$S$60</f>
        <v>5</v>
      </c>
      <c r="N60" s="119">
        <f>'[14]030'!$V$60</f>
        <v>1</v>
      </c>
      <c r="O60" s="57">
        <f>'[14]030'!$T$60</f>
        <v>0</v>
      </c>
      <c r="P60" s="120">
        <f>'[14]030'!$S$60</f>
        <v>0</v>
      </c>
      <c r="Q60" s="119">
        <f>'[14]037'!$V$60</f>
        <v>1</v>
      </c>
      <c r="R60" s="57">
        <f>'[14]037'!$T$60</f>
        <v>1</v>
      </c>
      <c r="S60" s="120">
        <f>'[14]037'!$S$60</f>
        <v>5</v>
      </c>
      <c r="T60" s="119">
        <f>'[14]038'!$V$60</f>
        <v>1</v>
      </c>
      <c r="U60" s="57">
        <f>'[14]038'!$T$60</f>
        <v>1</v>
      </c>
      <c r="V60" s="120">
        <f>'[14]038'!$S$60</f>
        <v>3</v>
      </c>
      <c r="W60" s="119">
        <f>'[14]050'!$V$60</f>
        <v>0</v>
      </c>
      <c r="X60" s="57">
        <f>'[14]050'!$T$60</f>
        <v>0</v>
      </c>
      <c r="Y60" s="120">
        <f>'[14]050'!$S$60</f>
        <v>0</v>
      </c>
      <c r="Z60" s="119">
        <f>'[14]168'!$V$60</f>
        <v>0</v>
      </c>
      <c r="AA60" s="57">
        <f>'[14]168'!$T$60</f>
        <v>0</v>
      </c>
      <c r="AB60" s="120">
        <f>'[14]168'!$S$60</f>
        <v>0</v>
      </c>
      <c r="AC60" s="119">
        <f>'[14]051'!$V$60</f>
        <v>0</v>
      </c>
      <c r="AD60" s="57">
        <f>'[14]051'!$T$60</f>
        <v>0</v>
      </c>
      <c r="AE60" s="120">
        <f>'[14]051'!$S$60</f>
        <v>0</v>
      </c>
    </row>
    <row r="61" spans="1:31" ht="38.25" customHeight="1">
      <c r="A61" s="236"/>
      <c r="B61" s="237"/>
      <c r="C61" s="115"/>
      <c r="D61" s="116"/>
      <c r="E61" s="127"/>
      <c r="F61" s="57"/>
      <c r="G61" s="120"/>
      <c r="H61" s="127"/>
      <c r="I61" s="57"/>
      <c r="J61" s="120"/>
      <c r="K61" s="127"/>
      <c r="L61" s="57"/>
      <c r="M61" s="120"/>
      <c r="N61" s="127"/>
      <c r="O61" s="57"/>
      <c r="P61" s="120"/>
      <c r="Q61" s="127"/>
      <c r="R61" s="57"/>
      <c r="S61" s="120"/>
      <c r="T61" s="127"/>
      <c r="U61" s="57"/>
      <c r="V61" s="120"/>
      <c r="W61" s="127"/>
      <c r="X61" s="57"/>
      <c r="Y61" s="120"/>
      <c r="Z61" s="127"/>
      <c r="AA61" s="57"/>
      <c r="AB61" s="120"/>
      <c r="AC61" s="127"/>
      <c r="AD61" s="57"/>
      <c r="AE61" s="120"/>
    </row>
    <row r="62" spans="1:31" ht="39.75" customHeight="1">
      <c r="A62" s="236"/>
      <c r="B62" s="237"/>
      <c r="C62" s="115"/>
      <c r="D62" s="116"/>
      <c r="E62" s="127"/>
      <c r="F62" s="57"/>
      <c r="G62" s="120"/>
      <c r="H62" s="127"/>
      <c r="I62" s="57"/>
      <c r="J62" s="120"/>
      <c r="K62" s="127"/>
      <c r="L62" s="57"/>
      <c r="M62" s="120"/>
      <c r="N62" s="127"/>
      <c r="O62" s="57"/>
      <c r="P62" s="120"/>
      <c r="Q62" s="127"/>
      <c r="R62" s="57"/>
      <c r="S62" s="120"/>
      <c r="T62" s="127"/>
      <c r="U62" s="57"/>
      <c r="V62" s="120"/>
      <c r="W62" s="127"/>
      <c r="X62" s="57"/>
      <c r="Y62" s="120"/>
      <c r="Z62" s="127"/>
      <c r="AA62" s="57"/>
      <c r="AB62" s="120"/>
      <c r="AC62" s="127"/>
      <c r="AD62" s="57"/>
      <c r="AE62" s="120"/>
    </row>
    <row r="63" spans="1:31" ht="32.25" customHeight="1">
      <c r="A63" s="236">
        <v>16</v>
      </c>
      <c r="B63" s="246" t="s">
        <v>114</v>
      </c>
      <c r="C63" s="113">
        <f>F63+I63+L63+O63+R63+U63+X63+AA63+AD63</f>
        <v>3</v>
      </c>
      <c r="D63" s="114">
        <f>G63+J63+M63+P63+S63+V63+Y63+AB63+AE63</f>
        <v>15</v>
      </c>
      <c r="E63" s="119">
        <f>'[14]041'!$V$63</f>
        <v>1</v>
      </c>
      <c r="F63" s="57">
        <f>'[14]041'!$T$63</f>
        <v>1</v>
      </c>
      <c r="G63" s="120">
        <f>'[14]041'!$S$63</f>
        <v>3</v>
      </c>
      <c r="H63" s="119">
        <f>'[14]062'!$V$63</f>
        <v>0</v>
      </c>
      <c r="I63" s="57">
        <f>'[14]062'!$T$63</f>
        <v>0</v>
      </c>
      <c r="J63" s="120">
        <f>'[14]062'!$S$63</f>
        <v>0</v>
      </c>
      <c r="K63" s="119">
        <f>'[14]033'!$V$63</f>
        <v>1</v>
      </c>
      <c r="L63" s="57">
        <f>'[14]033'!$T$63</f>
        <v>0</v>
      </c>
      <c r="M63" s="120">
        <f>'[14]033'!$S$63</f>
        <v>0</v>
      </c>
      <c r="N63" s="119">
        <f>'[14]030'!$V$63</f>
        <v>1</v>
      </c>
      <c r="O63" s="57">
        <f>'[14]030'!$T$63</f>
        <v>0</v>
      </c>
      <c r="P63" s="120">
        <f>'[14]030'!$S$63</f>
        <v>0</v>
      </c>
      <c r="Q63" s="119">
        <f>'[14]037'!$V$63</f>
        <v>1</v>
      </c>
      <c r="R63" s="57">
        <f>'[14]037'!$T$63</f>
        <v>1</v>
      </c>
      <c r="S63" s="120">
        <f>'[14]037'!$S$63</f>
        <v>6</v>
      </c>
      <c r="T63" s="119">
        <f>'[14]038'!$V$63</f>
        <v>1</v>
      </c>
      <c r="U63" s="57">
        <f>'[14]038'!$T$63</f>
        <v>1</v>
      </c>
      <c r="V63" s="120">
        <f>'[14]038'!$S$63</f>
        <v>6</v>
      </c>
      <c r="W63" s="119">
        <f>'[14]050'!$V$63</f>
        <v>0</v>
      </c>
      <c r="X63" s="57">
        <f>'[14]050'!$T$63</f>
        <v>0</v>
      </c>
      <c r="Y63" s="120">
        <f>'[14]050'!$S$63</f>
        <v>0</v>
      </c>
      <c r="Z63" s="119">
        <f>'[14]168'!$V$63</f>
        <v>0</v>
      </c>
      <c r="AA63" s="57">
        <f>'[14]168'!$T$63</f>
        <v>0</v>
      </c>
      <c r="AB63" s="120">
        <f>'[14]168'!$S$63</f>
        <v>0</v>
      </c>
      <c r="AC63" s="119">
        <f>'[14]051'!$V$63</f>
        <v>0</v>
      </c>
      <c r="AD63" s="57">
        <f>'[14]051'!$T$63</f>
        <v>0</v>
      </c>
      <c r="AE63" s="120">
        <f>'[14]051'!$S$63</f>
        <v>0</v>
      </c>
    </row>
    <row r="64" spans="1:31" ht="32.25" customHeight="1">
      <c r="A64" s="236"/>
      <c r="B64" s="246"/>
      <c r="C64" s="115"/>
      <c r="D64" s="116"/>
      <c r="E64" s="127"/>
      <c r="F64" s="57"/>
      <c r="G64" s="120"/>
      <c r="H64" s="127"/>
      <c r="I64" s="57"/>
      <c r="J64" s="120"/>
      <c r="K64" s="127"/>
      <c r="L64" s="57"/>
      <c r="M64" s="120"/>
      <c r="N64" s="127"/>
      <c r="O64" s="57"/>
      <c r="P64" s="120"/>
      <c r="Q64" s="127"/>
      <c r="R64" s="57"/>
      <c r="S64" s="120"/>
      <c r="T64" s="127"/>
      <c r="U64" s="57"/>
      <c r="V64" s="120"/>
      <c r="W64" s="127"/>
      <c r="X64" s="57"/>
      <c r="Y64" s="120"/>
      <c r="Z64" s="127"/>
      <c r="AA64" s="57"/>
      <c r="AB64" s="120"/>
      <c r="AC64" s="127"/>
      <c r="AD64" s="57"/>
      <c r="AE64" s="120"/>
    </row>
    <row r="65" spans="1:31" ht="42.75" customHeight="1">
      <c r="A65" s="236"/>
      <c r="B65" s="246"/>
      <c r="C65" s="115"/>
      <c r="D65" s="116"/>
      <c r="E65" s="127"/>
      <c r="F65" s="57"/>
      <c r="G65" s="120"/>
      <c r="H65" s="127"/>
      <c r="I65" s="57"/>
      <c r="J65" s="120"/>
      <c r="K65" s="127"/>
      <c r="L65" s="57"/>
      <c r="M65" s="120"/>
      <c r="N65" s="127"/>
      <c r="O65" s="57"/>
      <c r="P65" s="120"/>
      <c r="Q65" s="127"/>
      <c r="R65" s="57"/>
      <c r="S65" s="120"/>
      <c r="T65" s="127"/>
      <c r="U65" s="57"/>
      <c r="V65" s="120"/>
      <c r="W65" s="127"/>
      <c r="X65" s="57"/>
      <c r="Y65" s="120"/>
      <c r="Z65" s="127"/>
      <c r="AA65" s="57"/>
      <c r="AB65" s="120"/>
      <c r="AC65" s="127"/>
      <c r="AD65" s="57"/>
      <c r="AE65" s="120"/>
    </row>
    <row r="66" spans="1:31" ht="46.5" customHeight="1">
      <c r="A66" s="236">
        <v>17</v>
      </c>
      <c r="B66" s="246" t="s">
        <v>115</v>
      </c>
      <c r="C66" s="113">
        <f>F66+I66+L66+O66+R66+U66+X66+AA66+AD66</f>
        <v>2</v>
      </c>
      <c r="D66" s="114">
        <f>G66+J66+M66+P66+S66+V66+Y66+AB66+AE66</f>
        <v>12</v>
      </c>
      <c r="E66" s="119">
        <f>'[14]041'!$V$66</f>
        <v>1</v>
      </c>
      <c r="F66" s="57">
        <f>'[14]041'!$T$66</f>
        <v>0</v>
      </c>
      <c r="G66" s="120">
        <f>'[14]041'!$S$66</f>
        <v>0</v>
      </c>
      <c r="H66" s="119">
        <f>'[14]062'!$V$66</f>
        <v>0</v>
      </c>
      <c r="I66" s="57">
        <f>'[14]062'!$T$66</f>
        <v>0</v>
      </c>
      <c r="J66" s="120">
        <f>'[14]062'!$S$66</f>
        <v>0</v>
      </c>
      <c r="K66" s="119">
        <f>'[14]033'!$V$66</f>
        <v>1</v>
      </c>
      <c r="L66" s="57">
        <f>'[14]033'!$T$66</f>
        <v>1</v>
      </c>
      <c r="M66" s="120">
        <f>'[14]033'!$S$66</f>
        <v>6</v>
      </c>
      <c r="N66" s="119">
        <f>'[14]030'!$V$66</f>
        <v>1</v>
      </c>
      <c r="O66" s="57">
        <f>'[14]030'!$T$66</f>
        <v>0</v>
      </c>
      <c r="P66" s="120">
        <f>'[14]030'!$S$66</f>
        <v>0</v>
      </c>
      <c r="Q66" s="119">
        <f>'[14]037'!$V$66</f>
        <v>1</v>
      </c>
      <c r="R66" s="57">
        <f>'[14]037'!$T$66</f>
        <v>0</v>
      </c>
      <c r="S66" s="120">
        <f>'[14]037'!$S$66</f>
        <v>0</v>
      </c>
      <c r="T66" s="119">
        <f>'[14]038'!$V$66</f>
        <v>1</v>
      </c>
      <c r="U66" s="57">
        <f>'[14]038'!$T$66</f>
        <v>1</v>
      </c>
      <c r="V66" s="120">
        <f>'[14]038'!$S$66</f>
        <v>6</v>
      </c>
      <c r="W66" s="119">
        <f>'[14]050'!$V$66</f>
        <v>0</v>
      </c>
      <c r="X66" s="57">
        <f>'[14]050'!$T$66</f>
        <v>0</v>
      </c>
      <c r="Y66" s="120">
        <f>'[14]050'!$S$66</f>
        <v>0</v>
      </c>
      <c r="Z66" s="119">
        <f>'[14]168'!$V$66</f>
        <v>0</v>
      </c>
      <c r="AA66" s="57">
        <f>'[14]168'!$T$66</f>
        <v>0</v>
      </c>
      <c r="AB66" s="120">
        <f>'[14]168'!$S$66</f>
        <v>0</v>
      </c>
      <c r="AC66" s="119">
        <f>'[14]051'!$V$66</f>
        <v>0</v>
      </c>
      <c r="AD66" s="57">
        <f>'[14]051'!$T$66</f>
        <v>0</v>
      </c>
      <c r="AE66" s="120">
        <f>'[14]051'!$S$66</f>
        <v>0</v>
      </c>
    </row>
    <row r="67" spans="1:31" ht="33" customHeight="1">
      <c r="A67" s="236"/>
      <c r="B67" s="246"/>
      <c r="C67" s="115"/>
      <c r="D67" s="116"/>
      <c r="E67" s="127"/>
      <c r="F67" s="57"/>
      <c r="G67" s="120"/>
      <c r="H67" s="127"/>
      <c r="I67" s="57"/>
      <c r="J67" s="120"/>
      <c r="K67" s="127"/>
      <c r="L67" s="57"/>
      <c r="M67" s="120"/>
      <c r="N67" s="127"/>
      <c r="O67" s="57"/>
      <c r="P67" s="120"/>
      <c r="Q67" s="127"/>
      <c r="R67" s="57"/>
      <c r="S67" s="120"/>
      <c r="T67" s="127"/>
      <c r="U67" s="57"/>
      <c r="V67" s="120"/>
      <c r="W67" s="127"/>
      <c r="X67" s="57"/>
      <c r="Y67" s="120"/>
      <c r="Z67" s="127"/>
      <c r="AA67" s="57"/>
      <c r="AB67" s="120"/>
      <c r="AC67" s="127"/>
      <c r="AD67" s="57"/>
      <c r="AE67" s="120"/>
    </row>
    <row r="68" spans="1:31" ht="33" customHeight="1">
      <c r="A68" s="236"/>
      <c r="B68" s="246"/>
      <c r="C68" s="115"/>
      <c r="D68" s="116"/>
      <c r="E68" s="127"/>
      <c r="F68" s="57"/>
      <c r="G68" s="120"/>
      <c r="H68" s="127"/>
      <c r="I68" s="57"/>
      <c r="J68" s="120"/>
      <c r="K68" s="127"/>
      <c r="L68" s="57"/>
      <c r="M68" s="120"/>
      <c r="N68" s="127"/>
      <c r="O68" s="57"/>
      <c r="P68" s="120"/>
      <c r="Q68" s="127"/>
      <c r="R68" s="57"/>
      <c r="S68" s="120"/>
      <c r="T68" s="127"/>
      <c r="U68" s="57"/>
      <c r="V68" s="120"/>
      <c r="W68" s="127"/>
      <c r="X68" s="57"/>
      <c r="Y68" s="120"/>
      <c r="Z68" s="127"/>
      <c r="AA68" s="57"/>
      <c r="AB68" s="120"/>
      <c r="AC68" s="127"/>
      <c r="AD68" s="57"/>
      <c r="AE68" s="120"/>
    </row>
    <row r="69" spans="1:31" ht="39" customHeight="1">
      <c r="A69" s="236">
        <v>18</v>
      </c>
      <c r="B69" s="246" t="s">
        <v>116</v>
      </c>
      <c r="C69" s="113">
        <f>F69+I69+L69+O69+R69+U69+X69+AA69+AD69</f>
        <v>4</v>
      </c>
      <c r="D69" s="114">
        <f>G69+J69+M69+P69+S69+V69+Y69+AB69+AE69</f>
        <v>24</v>
      </c>
      <c r="E69" s="119">
        <f>'[14]041'!$V$69</f>
        <v>1</v>
      </c>
      <c r="F69" s="57">
        <f>'[14]041'!$T$69</f>
        <v>1</v>
      </c>
      <c r="G69" s="120">
        <f>'[14]041'!$S$69</f>
        <v>6</v>
      </c>
      <c r="H69" s="119">
        <f>'[14]062'!$V$69</f>
        <v>0</v>
      </c>
      <c r="I69" s="57">
        <f>'[14]062'!$T$69</f>
        <v>0</v>
      </c>
      <c r="J69" s="120">
        <f>'[14]062'!$S$69</f>
        <v>0</v>
      </c>
      <c r="K69" s="119">
        <f>'[14]033'!$V$69</f>
        <v>1</v>
      </c>
      <c r="L69" s="57">
        <f>'[14]033'!$T$69</f>
        <v>1</v>
      </c>
      <c r="M69" s="120">
        <f>'[14]033'!$S$69</f>
        <v>6</v>
      </c>
      <c r="N69" s="119">
        <f>'[14]030'!$V$69</f>
        <v>1</v>
      </c>
      <c r="O69" s="57">
        <f>'[14]030'!$T$69</f>
        <v>1</v>
      </c>
      <c r="P69" s="120">
        <f>'[14]030'!$S$69</f>
        <v>6</v>
      </c>
      <c r="Q69" s="119">
        <f>'[14]037'!$V$69</f>
        <v>1</v>
      </c>
      <c r="R69" s="57">
        <f>'[14]037'!$T$69</f>
        <v>1</v>
      </c>
      <c r="S69" s="120">
        <f>'[14]037'!$S$69</f>
        <v>6</v>
      </c>
      <c r="T69" s="119">
        <f>'[14]038'!$V$69</f>
        <v>1</v>
      </c>
      <c r="U69" s="57">
        <f>'[14]038'!$T$69</f>
        <v>0</v>
      </c>
      <c r="V69" s="120">
        <f>'[14]038'!$S$69</f>
        <v>0</v>
      </c>
      <c r="W69" s="119">
        <f>'[14]050'!$V$69</f>
        <v>0</v>
      </c>
      <c r="X69" s="57">
        <f>'[14]050'!$T$69</f>
        <v>0</v>
      </c>
      <c r="Y69" s="120">
        <f>'[14]050'!$S$69</f>
        <v>0</v>
      </c>
      <c r="Z69" s="119">
        <f>'[14]168'!$V$69</f>
        <v>0</v>
      </c>
      <c r="AA69" s="57">
        <f>'[14]168'!$T$69</f>
        <v>0</v>
      </c>
      <c r="AB69" s="120">
        <f>'[14]168'!$S$69</f>
        <v>0</v>
      </c>
      <c r="AC69" s="119">
        <f>'[14]051'!$V$69</f>
        <v>0</v>
      </c>
      <c r="AD69" s="57">
        <f>'[14]051'!$T$69</f>
        <v>0</v>
      </c>
      <c r="AE69" s="120">
        <f>'[14]051'!$S$69</f>
        <v>0</v>
      </c>
    </row>
    <row r="70" spans="1:31" ht="27" customHeight="1">
      <c r="A70" s="236"/>
      <c r="B70" s="246"/>
      <c r="C70" s="115"/>
      <c r="D70" s="116"/>
      <c r="E70" s="127"/>
      <c r="F70" s="57"/>
      <c r="G70" s="120"/>
      <c r="H70" s="127"/>
      <c r="I70" s="57"/>
      <c r="J70" s="120"/>
      <c r="K70" s="127"/>
      <c r="L70" s="57"/>
      <c r="M70" s="120"/>
      <c r="N70" s="127"/>
      <c r="O70" s="57"/>
      <c r="P70" s="120"/>
      <c r="Q70" s="127"/>
      <c r="R70" s="57"/>
      <c r="S70" s="120"/>
      <c r="T70" s="127"/>
      <c r="U70" s="57"/>
      <c r="V70" s="120"/>
      <c r="W70" s="127"/>
      <c r="X70" s="57"/>
      <c r="Y70" s="120"/>
      <c r="Z70" s="127"/>
      <c r="AA70" s="57"/>
      <c r="AB70" s="120"/>
      <c r="AC70" s="127"/>
      <c r="AD70" s="57"/>
      <c r="AE70" s="120"/>
    </row>
    <row r="71" spans="1:31" ht="48" customHeight="1">
      <c r="A71" s="236"/>
      <c r="B71" s="246"/>
      <c r="C71" s="115"/>
      <c r="D71" s="116"/>
      <c r="E71" s="127"/>
      <c r="F71" s="57"/>
      <c r="G71" s="120"/>
      <c r="H71" s="127"/>
      <c r="I71" s="57"/>
      <c r="J71" s="120"/>
      <c r="K71" s="127"/>
      <c r="L71" s="57"/>
      <c r="M71" s="120"/>
      <c r="N71" s="127"/>
      <c r="O71" s="57"/>
      <c r="P71" s="120"/>
      <c r="Q71" s="127"/>
      <c r="R71" s="57"/>
      <c r="S71" s="120"/>
      <c r="T71" s="127"/>
      <c r="U71" s="57"/>
      <c r="V71" s="120"/>
      <c r="W71" s="127"/>
      <c r="X71" s="57"/>
      <c r="Y71" s="120"/>
      <c r="Z71" s="127"/>
      <c r="AA71" s="57"/>
      <c r="AB71" s="120"/>
      <c r="AC71" s="127"/>
      <c r="AD71" s="57"/>
      <c r="AE71" s="120"/>
    </row>
    <row r="72" spans="1:31" ht="42" customHeight="1">
      <c r="A72" s="236">
        <v>19</v>
      </c>
      <c r="B72" s="246" t="s">
        <v>117</v>
      </c>
      <c r="C72" s="113">
        <f>F72+I72+L72+O72+R72+U72+X72+AA72+AD72</f>
        <v>4</v>
      </c>
      <c r="D72" s="114">
        <f>G72+J72+M72+P72+S72+V72+Y72+AB72+AE72</f>
        <v>21</v>
      </c>
      <c r="E72" s="119">
        <f>'[14]041'!$V$72</f>
        <v>1</v>
      </c>
      <c r="F72" s="57">
        <f>'[14]041'!$T$72</f>
        <v>1</v>
      </c>
      <c r="G72" s="120">
        <f>'[14]041'!$S$72</f>
        <v>6</v>
      </c>
      <c r="H72" s="119">
        <f>'[14]062'!$V$72</f>
        <v>0</v>
      </c>
      <c r="I72" s="57">
        <f>'[14]062'!$T$72</f>
        <v>0</v>
      </c>
      <c r="J72" s="120">
        <f>'[14]062'!$S$72</f>
        <v>0</v>
      </c>
      <c r="K72" s="119">
        <f>'[14]033'!$V$72</f>
        <v>1</v>
      </c>
      <c r="L72" s="57">
        <f>'[14]033'!$T$72</f>
        <v>1</v>
      </c>
      <c r="M72" s="120">
        <f>'[14]033'!$S$72</f>
        <v>3</v>
      </c>
      <c r="N72" s="119">
        <f>'[14]030'!$V$72</f>
        <v>1</v>
      </c>
      <c r="O72" s="57">
        <f>'[14]030'!$T$72</f>
        <v>1</v>
      </c>
      <c r="P72" s="120">
        <f>'[14]030'!$S$72</f>
        <v>6</v>
      </c>
      <c r="Q72" s="119">
        <f>'[14]037'!$V$72</f>
        <v>1</v>
      </c>
      <c r="R72" s="57">
        <f>'[14]037'!$T$72</f>
        <v>1</v>
      </c>
      <c r="S72" s="120">
        <f>'[14]037'!$S$72</f>
        <v>6</v>
      </c>
      <c r="T72" s="119">
        <f>'[14]038'!$V$72</f>
        <v>1</v>
      </c>
      <c r="U72" s="57">
        <f>'[14]038'!$T$72</f>
        <v>0</v>
      </c>
      <c r="V72" s="120">
        <f>'[14]038'!$S$72</f>
        <v>0</v>
      </c>
      <c r="W72" s="119">
        <f>'[14]050'!$V$72</f>
        <v>0</v>
      </c>
      <c r="X72" s="57">
        <f>'[14]050'!$T$72</f>
        <v>0</v>
      </c>
      <c r="Y72" s="120">
        <f>'[14]050'!$S$72</f>
        <v>0</v>
      </c>
      <c r="Z72" s="119">
        <f>'[14]168'!$V$72</f>
        <v>0</v>
      </c>
      <c r="AA72" s="57">
        <f>'[14]168'!$T$72</f>
        <v>0</v>
      </c>
      <c r="AB72" s="120">
        <f>'[14]168'!$S$72</f>
        <v>0</v>
      </c>
      <c r="AC72" s="119">
        <f>'[14]051'!$V$72</f>
        <v>0</v>
      </c>
      <c r="AD72" s="57">
        <f>'[14]051'!$T$72</f>
        <v>0</v>
      </c>
      <c r="AE72" s="120">
        <f>'[14]051'!$S$72</f>
        <v>0</v>
      </c>
    </row>
    <row r="73" spans="1:31" ht="39.75" customHeight="1">
      <c r="A73" s="236"/>
      <c r="B73" s="246"/>
      <c r="C73" s="115"/>
      <c r="D73" s="116"/>
      <c r="E73" s="127"/>
      <c r="F73" s="57"/>
      <c r="G73" s="120"/>
      <c r="H73" s="127"/>
      <c r="I73" s="57"/>
      <c r="J73" s="120"/>
      <c r="K73" s="127"/>
      <c r="L73" s="57"/>
      <c r="M73" s="120"/>
      <c r="N73" s="127"/>
      <c r="O73" s="57"/>
      <c r="P73" s="120"/>
      <c r="Q73" s="127"/>
      <c r="R73" s="57"/>
      <c r="S73" s="120"/>
      <c r="T73" s="127"/>
      <c r="U73" s="57"/>
      <c r="V73" s="120"/>
      <c r="W73" s="127"/>
      <c r="X73" s="57"/>
      <c r="Y73" s="120"/>
      <c r="Z73" s="127"/>
      <c r="AA73" s="57"/>
      <c r="AB73" s="120"/>
      <c r="AC73" s="127"/>
      <c r="AD73" s="57"/>
      <c r="AE73" s="120"/>
    </row>
    <row r="74" spans="1:31" ht="38.25" customHeight="1">
      <c r="A74" s="236"/>
      <c r="B74" s="246"/>
      <c r="C74" s="115"/>
      <c r="D74" s="116"/>
      <c r="E74" s="127"/>
      <c r="F74" s="57"/>
      <c r="G74" s="120"/>
      <c r="H74" s="127"/>
      <c r="I74" s="57"/>
      <c r="J74" s="120"/>
      <c r="K74" s="127"/>
      <c r="L74" s="57"/>
      <c r="M74" s="120"/>
      <c r="N74" s="127"/>
      <c r="O74" s="57"/>
      <c r="P74" s="120"/>
      <c r="Q74" s="127"/>
      <c r="R74" s="57"/>
      <c r="S74" s="120"/>
      <c r="T74" s="127"/>
      <c r="U74" s="57"/>
      <c r="V74" s="120"/>
      <c r="W74" s="127"/>
      <c r="X74" s="57"/>
      <c r="Y74" s="120"/>
      <c r="Z74" s="127"/>
      <c r="AA74" s="57"/>
      <c r="AB74" s="120"/>
      <c r="AC74" s="127"/>
      <c r="AD74" s="57"/>
      <c r="AE74" s="120"/>
    </row>
    <row r="75" spans="1:31" ht="30" customHeight="1">
      <c r="A75" s="236">
        <v>20</v>
      </c>
      <c r="B75" s="246" t="s">
        <v>118</v>
      </c>
      <c r="C75" s="113">
        <f>F75+I75+L75+O75+R75+U75+X75+AA75+AD75</f>
        <v>3</v>
      </c>
      <c r="D75" s="114">
        <f>G75+J75+M75+P75+S75+V75+Y75+AB75+AE75</f>
        <v>18</v>
      </c>
      <c r="E75" s="119">
        <f>'[14]041'!$V$75</f>
        <v>1</v>
      </c>
      <c r="F75" s="57">
        <f>'[14]041'!$T$75</f>
        <v>1</v>
      </c>
      <c r="G75" s="120">
        <f>'[14]041'!$S$75</f>
        <v>6</v>
      </c>
      <c r="H75" s="119">
        <f>'[14]062'!$V$75</f>
        <v>0</v>
      </c>
      <c r="I75" s="57">
        <f>'[14]062'!$T$75</f>
        <v>0</v>
      </c>
      <c r="J75" s="120">
        <f>'[14]062'!$S$75</f>
        <v>0</v>
      </c>
      <c r="K75" s="119">
        <f>'[14]033'!$V$75</f>
        <v>1</v>
      </c>
      <c r="L75" s="57">
        <f>'[14]033'!$T$75</f>
        <v>0</v>
      </c>
      <c r="M75" s="120">
        <f>'[14]033'!$S$75</f>
        <v>0</v>
      </c>
      <c r="N75" s="119">
        <f>'[14]030'!$V$75</f>
        <v>1</v>
      </c>
      <c r="O75" s="57">
        <f>'[14]030'!$T$75</f>
        <v>1</v>
      </c>
      <c r="P75" s="120">
        <f>'[14]030'!$S$75</f>
        <v>6</v>
      </c>
      <c r="Q75" s="119">
        <f>'[14]037'!$V$75</f>
        <v>1</v>
      </c>
      <c r="R75" s="57">
        <f>'[14]037'!$T$75</f>
        <v>1</v>
      </c>
      <c r="S75" s="120">
        <f>'[14]037'!$S$75</f>
        <v>6</v>
      </c>
      <c r="T75" s="119">
        <f>'[14]038'!$V$75</f>
        <v>1</v>
      </c>
      <c r="U75" s="57">
        <f>'[14]038'!$T$75</f>
        <v>0</v>
      </c>
      <c r="V75" s="120">
        <f>'[14]038'!$S$75</f>
        <v>0</v>
      </c>
      <c r="W75" s="119">
        <f>'[14]050'!$V$75</f>
        <v>0</v>
      </c>
      <c r="X75" s="57">
        <f>'[14]050'!$T$75</f>
        <v>0</v>
      </c>
      <c r="Y75" s="120">
        <f>'[14]050'!$S$75</f>
        <v>0</v>
      </c>
      <c r="Z75" s="119">
        <f>'[14]168'!$V$75</f>
        <v>0</v>
      </c>
      <c r="AA75" s="57">
        <f>'[14]168'!$T$75</f>
        <v>0</v>
      </c>
      <c r="AB75" s="120">
        <f>'[14]168'!$S$75</f>
        <v>0</v>
      </c>
      <c r="AC75" s="119">
        <f>'[14]051'!$V$75</f>
        <v>0</v>
      </c>
      <c r="AD75" s="57">
        <f>'[14]051'!$T$75</f>
        <v>0</v>
      </c>
      <c r="AE75" s="120">
        <f>'[14]051'!$S$75</f>
        <v>0</v>
      </c>
    </row>
    <row r="76" spans="1:31" ht="39.75" customHeight="1">
      <c r="A76" s="236"/>
      <c r="B76" s="246"/>
      <c r="C76" s="115"/>
      <c r="D76" s="116"/>
      <c r="E76" s="127"/>
      <c r="F76" s="57"/>
      <c r="G76" s="120"/>
      <c r="H76" s="127"/>
      <c r="I76" s="57"/>
      <c r="J76" s="120"/>
      <c r="K76" s="127"/>
      <c r="L76" s="57"/>
      <c r="M76" s="120"/>
      <c r="N76" s="127"/>
      <c r="O76" s="57"/>
      <c r="P76" s="120"/>
      <c r="Q76" s="127"/>
      <c r="R76" s="57"/>
      <c r="S76" s="120"/>
      <c r="T76" s="127"/>
      <c r="U76" s="57"/>
      <c r="V76" s="120"/>
      <c r="W76" s="127"/>
      <c r="X76" s="57"/>
      <c r="Y76" s="120"/>
      <c r="Z76" s="127"/>
      <c r="AA76" s="57"/>
      <c r="AB76" s="120"/>
      <c r="AC76" s="127"/>
      <c r="AD76" s="57"/>
      <c r="AE76" s="120"/>
    </row>
    <row r="77" spans="1:31" ht="48" customHeight="1">
      <c r="A77" s="236"/>
      <c r="B77" s="246"/>
      <c r="C77" s="115"/>
      <c r="D77" s="116"/>
      <c r="E77" s="127"/>
      <c r="F77" s="57"/>
      <c r="G77" s="120"/>
      <c r="H77" s="127"/>
      <c r="I77" s="57"/>
      <c r="J77" s="120"/>
      <c r="K77" s="127"/>
      <c r="L77" s="57"/>
      <c r="M77" s="120"/>
      <c r="N77" s="127"/>
      <c r="O77" s="57"/>
      <c r="P77" s="120"/>
      <c r="Q77" s="127"/>
      <c r="R77" s="57"/>
      <c r="S77" s="120"/>
      <c r="T77" s="127"/>
      <c r="U77" s="57"/>
      <c r="V77" s="120"/>
      <c r="W77" s="127"/>
      <c r="X77" s="57"/>
      <c r="Y77" s="120"/>
      <c r="Z77" s="127"/>
      <c r="AA77" s="57"/>
      <c r="AB77" s="120"/>
      <c r="AC77" s="127"/>
      <c r="AD77" s="57"/>
      <c r="AE77" s="120"/>
    </row>
    <row r="78" spans="1:31" ht="27" customHeight="1">
      <c r="A78" s="236" t="s">
        <v>119</v>
      </c>
      <c r="B78" s="237"/>
      <c r="C78" s="119">
        <f t="shared" ref="C78:AE78" si="3">SUM(C80:C89)</f>
        <v>9</v>
      </c>
      <c r="D78" s="120">
        <f t="shared" si="3"/>
        <v>62.5</v>
      </c>
      <c r="E78" s="119">
        <f t="shared" si="3"/>
        <v>4</v>
      </c>
      <c r="F78" s="103">
        <f t="shared" si="3"/>
        <v>1</v>
      </c>
      <c r="G78" s="120">
        <f t="shared" si="3"/>
        <v>5</v>
      </c>
      <c r="H78" s="119">
        <f t="shared" si="3"/>
        <v>4</v>
      </c>
      <c r="I78" s="103">
        <f t="shared" si="3"/>
        <v>1</v>
      </c>
      <c r="J78" s="120">
        <f t="shared" si="3"/>
        <v>4.5</v>
      </c>
      <c r="K78" s="119">
        <f t="shared" si="3"/>
        <v>0</v>
      </c>
      <c r="L78" s="103">
        <f t="shared" si="3"/>
        <v>0</v>
      </c>
      <c r="M78" s="120">
        <f t="shared" si="3"/>
        <v>0</v>
      </c>
      <c r="N78" s="119">
        <f t="shared" si="3"/>
        <v>4</v>
      </c>
      <c r="O78" s="103">
        <f t="shared" si="3"/>
        <v>2</v>
      </c>
      <c r="P78" s="120">
        <f t="shared" si="3"/>
        <v>14</v>
      </c>
      <c r="Q78" s="119">
        <f t="shared" si="3"/>
        <v>4</v>
      </c>
      <c r="R78" s="103">
        <f t="shared" si="3"/>
        <v>1</v>
      </c>
      <c r="S78" s="120">
        <f t="shared" si="3"/>
        <v>9</v>
      </c>
      <c r="T78" s="119">
        <f t="shared" si="3"/>
        <v>4</v>
      </c>
      <c r="U78" s="103">
        <f t="shared" si="3"/>
        <v>1</v>
      </c>
      <c r="V78" s="120">
        <f t="shared" si="3"/>
        <v>4</v>
      </c>
      <c r="W78" s="119">
        <f t="shared" si="3"/>
        <v>4</v>
      </c>
      <c r="X78" s="103">
        <f t="shared" si="3"/>
        <v>1</v>
      </c>
      <c r="Y78" s="120">
        <f t="shared" si="3"/>
        <v>9</v>
      </c>
      <c r="Z78" s="119">
        <f t="shared" si="3"/>
        <v>2</v>
      </c>
      <c r="AA78" s="103">
        <f t="shared" si="3"/>
        <v>0</v>
      </c>
      <c r="AB78" s="120">
        <f t="shared" si="3"/>
        <v>0</v>
      </c>
      <c r="AC78" s="119">
        <f t="shared" si="3"/>
        <v>4</v>
      </c>
      <c r="AD78" s="103">
        <f t="shared" si="3"/>
        <v>2</v>
      </c>
      <c r="AE78" s="120">
        <f t="shared" si="3"/>
        <v>17</v>
      </c>
    </row>
    <row r="79" spans="1:31" ht="21.75" customHeight="1">
      <c r="A79" s="236"/>
      <c r="B79" s="237"/>
      <c r="C79" s="115"/>
      <c r="D79" s="116"/>
      <c r="E79" s="127"/>
      <c r="F79" s="57"/>
      <c r="G79" s="120"/>
      <c r="H79" s="127"/>
      <c r="I79" s="57"/>
      <c r="J79" s="120"/>
      <c r="K79" s="127"/>
      <c r="L79" s="57"/>
      <c r="M79" s="120"/>
      <c r="N79" s="127"/>
      <c r="O79" s="57"/>
      <c r="P79" s="120"/>
      <c r="Q79" s="127"/>
      <c r="R79" s="57"/>
      <c r="S79" s="120"/>
      <c r="T79" s="127"/>
      <c r="U79" s="57"/>
      <c r="V79" s="120"/>
      <c r="W79" s="127"/>
      <c r="X79" s="57"/>
      <c r="Y79" s="120"/>
      <c r="Z79" s="127"/>
      <c r="AA79" s="57"/>
      <c r="AB79" s="120"/>
      <c r="AC79" s="127"/>
      <c r="AD79" s="57"/>
      <c r="AE79" s="120"/>
    </row>
    <row r="80" spans="1:31" ht="30" customHeight="1">
      <c r="A80" s="236">
        <v>21</v>
      </c>
      <c r="B80" s="246" t="s">
        <v>120</v>
      </c>
      <c r="C80" s="113">
        <f>F80+I80+L80+O80+R80+U80+X80+AA80+AD80</f>
        <v>4</v>
      </c>
      <c r="D80" s="114">
        <f>G80+J80+M80+P80+S80+V80+Y80+AB80+AE80</f>
        <v>22</v>
      </c>
      <c r="E80" s="119">
        <f>'[14]041'!$V$80</f>
        <v>1</v>
      </c>
      <c r="F80" s="57">
        <f>'[14]041'!$T$80</f>
        <v>1</v>
      </c>
      <c r="G80" s="120">
        <f>'[14]041'!$S$80</f>
        <v>5</v>
      </c>
      <c r="H80" s="119">
        <f>'[14]062'!$V$80</f>
        <v>1</v>
      </c>
      <c r="I80" s="57">
        <f>'[14]062'!$T$80</f>
        <v>0</v>
      </c>
      <c r="J80" s="120">
        <f>'[14]062'!$S$80</f>
        <v>0</v>
      </c>
      <c r="K80" s="119">
        <f>'[14]033'!$V$80</f>
        <v>0</v>
      </c>
      <c r="L80" s="57">
        <f>'[14]033'!$T$80</f>
        <v>0</v>
      </c>
      <c r="M80" s="120">
        <f>'[14]033'!$S$80</f>
        <v>0</v>
      </c>
      <c r="N80" s="119">
        <f>'[14]030'!$V$80</f>
        <v>1</v>
      </c>
      <c r="O80" s="57">
        <f>'[14]030'!$T$80</f>
        <v>1</v>
      </c>
      <c r="P80" s="120">
        <f>'[14]030'!$S$80</f>
        <v>5</v>
      </c>
      <c r="Q80" s="119">
        <f>'[14]037'!$V$80</f>
        <v>1</v>
      </c>
      <c r="R80" s="57">
        <f>'[14]037'!$T$80</f>
        <v>0</v>
      </c>
      <c r="S80" s="120">
        <f>'[14]037'!$S$80</f>
        <v>0</v>
      </c>
      <c r="T80" s="119">
        <f>'[14]038'!$V$80</f>
        <v>1</v>
      </c>
      <c r="U80" s="57">
        <f>'[14]038'!$T$80</f>
        <v>1</v>
      </c>
      <c r="V80" s="120">
        <f>'[14]038'!$S$80</f>
        <v>4</v>
      </c>
      <c r="W80" s="119">
        <f>'[14]050'!$V$80</f>
        <v>1</v>
      </c>
      <c r="X80" s="57">
        <f>'[14]050'!$T$80</f>
        <v>0</v>
      </c>
      <c r="Y80" s="120">
        <f>'[14]050'!$S$80</f>
        <v>0</v>
      </c>
      <c r="Z80" s="119">
        <f>'[14]168'!$V$80</f>
        <v>0</v>
      </c>
      <c r="AA80" s="57">
        <f>'[14]168'!$T$80</f>
        <v>0</v>
      </c>
      <c r="AB80" s="120">
        <f>'[14]168'!$S$80</f>
        <v>0</v>
      </c>
      <c r="AC80" s="119">
        <f>'[14]051'!$V$80</f>
        <v>1</v>
      </c>
      <c r="AD80" s="57">
        <f>'[14]051'!$T$80</f>
        <v>1</v>
      </c>
      <c r="AE80" s="120">
        <f>'[14]051'!$S$80</f>
        <v>8</v>
      </c>
    </row>
    <row r="81" spans="1:31" ht="28.5" customHeight="1">
      <c r="A81" s="236"/>
      <c r="B81" s="246"/>
      <c r="C81" s="115"/>
      <c r="D81" s="116"/>
      <c r="E81" s="127"/>
      <c r="F81" s="57"/>
      <c r="G81" s="120"/>
      <c r="H81" s="127"/>
      <c r="I81" s="57"/>
      <c r="J81" s="120"/>
      <c r="K81" s="127"/>
      <c r="L81" s="57"/>
      <c r="M81" s="120"/>
      <c r="N81" s="127"/>
      <c r="O81" s="57"/>
      <c r="P81" s="120"/>
      <c r="Q81" s="127"/>
      <c r="R81" s="57"/>
      <c r="S81" s="120"/>
      <c r="T81" s="127"/>
      <c r="U81" s="57"/>
      <c r="V81" s="120"/>
      <c r="W81" s="127"/>
      <c r="X81" s="57"/>
      <c r="Y81" s="120"/>
      <c r="Z81" s="127"/>
      <c r="AA81" s="57"/>
      <c r="AB81" s="120"/>
      <c r="AC81" s="127"/>
      <c r="AD81" s="57"/>
      <c r="AE81" s="120"/>
    </row>
    <row r="82" spans="1:31" ht="44.25" customHeight="1">
      <c r="A82" s="236"/>
      <c r="B82" s="246"/>
      <c r="C82" s="115"/>
      <c r="D82" s="116"/>
      <c r="E82" s="127"/>
      <c r="F82" s="57"/>
      <c r="G82" s="120"/>
      <c r="H82" s="127"/>
      <c r="I82" s="57"/>
      <c r="J82" s="120"/>
      <c r="K82" s="127"/>
      <c r="L82" s="57"/>
      <c r="M82" s="120"/>
      <c r="N82" s="127"/>
      <c r="O82" s="57"/>
      <c r="P82" s="120"/>
      <c r="Q82" s="127"/>
      <c r="R82" s="57"/>
      <c r="S82" s="120"/>
      <c r="T82" s="127"/>
      <c r="U82" s="57"/>
      <c r="V82" s="120"/>
      <c r="W82" s="127"/>
      <c r="X82" s="57"/>
      <c r="Y82" s="120"/>
      <c r="Z82" s="127"/>
      <c r="AA82" s="57"/>
      <c r="AB82" s="120"/>
      <c r="AC82" s="127"/>
      <c r="AD82" s="57"/>
      <c r="AE82" s="120"/>
    </row>
    <row r="83" spans="1:31" ht="46.5" customHeight="1">
      <c r="A83" s="240">
        <v>23</v>
      </c>
      <c r="B83" s="241" t="s">
        <v>137</v>
      </c>
      <c r="C83" s="113">
        <f>F83+I83+L83+O83+R83+U83+X83+AA83+AD83</f>
        <v>0</v>
      </c>
      <c r="D83" s="114">
        <f>G83+J83+M83+P83+S83+V83+Y83+AB83+AE83</f>
        <v>0</v>
      </c>
      <c r="E83" s="119">
        <f>'[14]041'!$V$83</f>
        <v>1</v>
      </c>
      <c r="F83" s="57">
        <f>'[14]041'!$T$83</f>
        <v>0</v>
      </c>
      <c r="G83" s="120">
        <f>'[14]041'!$S$83</f>
        <v>0</v>
      </c>
      <c r="H83" s="119">
        <f>'[14]062'!$V$83</f>
        <v>1</v>
      </c>
      <c r="I83" s="57">
        <f>'[14]062'!$T$83</f>
        <v>0</v>
      </c>
      <c r="J83" s="120">
        <f>'[14]062'!$S$83</f>
        <v>0</v>
      </c>
      <c r="K83" s="119">
        <f>'[14]033'!$V$83</f>
        <v>0</v>
      </c>
      <c r="L83" s="57">
        <f>'[14]033'!$T$83</f>
        <v>0</v>
      </c>
      <c r="M83" s="120">
        <f>'[14]033'!$S$83</f>
        <v>0</v>
      </c>
      <c r="N83" s="119">
        <f>'[14]030'!$V$83</f>
        <v>1</v>
      </c>
      <c r="O83" s="57">
        <f>'[14]030'!$T$83</f>
        <v>0</v>
      </c>
      <c r="P83" s="120">
        <f>'[14]030'!$S$83</f>
        <v>0</v>
      </c>
      <c r="Q83" s="119">
        <f>'[14]037'!$V$83</f>
        <v>1</v>
      </c>
      <c r="R83" s="57">
        <f>'[14]037'!$T$83</f>
        <v>0</v>
      </c>
      <c r="S83" s="120">
        <f>'[14]037'!$S$83</f>
        <v>0</v>
      </c>
      <c r="T83" s="119">
        <f>'[14]038'!$V$83</f>
        <v>1</v>
      </c>
      <c r="U83" s="57">
        <f>'[14]038'!$T$83</f>
        <v>0</v>
      </c>
      <c r="V83" s="120">
        <f>'[14]038'!$S$83</f>
        <v>0</v>
      </c>
      <c r="W83" s="119">
        <f>'[14]050'!$V$83</f>
        <v>1</v>
      </c>
      <c r="X83" s="57">
        <f>'[14]050'!$T$83</f>
        <v>0</v>
      </c>
      <c r="Y83" s="120">
        <f>'[14]050'!$S$83</f>
        <v>0</v>
      </c>
      <c r="Z83" s="119">
        <f>'[14]168'!$V$83</f>
        <v>1</v>
      </c>
      <c r="AA83" s="57">
        <f>'[14]168'!$T$83</f>
        <v>0</v>
      </c>
      <c r="AB83" s="120">
        <f>'[14]168'!$S$83</f>
        <v>0</v>
      </c>
      <c r="AC83" s="119">
        <f>'[14]051'!$V$83</f>
        <v>1</v>
      </c>
      <c r="AD83" s="57">
        <f>'[14]051'!$T$83</f>
        <v>0</v>
      </c>
      <c r="AE83" s="120">
        <f>'[14]051'!$S$83</f>
        <v>0</v>
      </c>
    </row>
    <row r="84" spans="1:31" ht="34.5" customHeight="1">
      <c r="A84" s="240"/>
      <c r="B84" s="241"/>
      <c r="C84" s="115"/>
      <c r="D84" s="116"/>
      <c r="E84" s="127"/>
      <c r="F84" s="57"/>
      <c r="G84" s="120"/>
      <c r="H84" s="127"/>
      <c r="I84" s="57"/>
      <c r="J84" s="120"/>
      <c r="K84" s="127"/>
      <c r="L84" s="57"/>
      <c r="M84" s="120"/>
      <c r="N84" s="127"/>
      <c r="O84" s="57"/>
      <c r="P84" s="120"/>
      <c r="Q84" s="127"/>
      <c r="R84" s="57"/>
      <c r="S84" s="120"/>
      <c r="T84" s="127"/>
      <c r="U84" s="57"/>
      <c r="V84" s="120"/>
      <c r="W84" s="127"/>
      <c r="X84" s="57"/>
      <c r="Y84" s="120"/>
      <c r="Z84" s="127"/>
      <c r="AA84" s="57"/>
      <c r="AB84" s="120"/>
      <c r="AC84" s="127"/>
      <c r="AD84" s="57"/>
      <c r="AE84" s="120"/>
    </row>
    <row r="85" spans="1:31" ht="50.25" customHeight="1">
      <c r="A85" s="240"/>
      <c r="B85" s="241"/>
      <c r="C85" s="115"/>
      <c r="D85" s="116"/>
      <c r="E85" s="127"/>
      <c r="F85" s="57"/>
      <c r="G85" s="120"/>
      <c r="H85" s="127"/>
      <c r="I85" s="57"/>
      <c r="J85" s="120"/>
      <c r="K85" s="127"/>
      <c r="L85" s="57"/>
      <c r="M85" s="120"/>
      <c r="N85" s="127"/>
      <c r="O85" s="57"/>
      <c r="P85" s="120"/>
      <c r="Q85" s="127"/>
      <c r="R85" s="57"/>
      <c r="S85" s="120"/>
      <c r="T85" s="127"/>
      <c r="U85" s="57"/>
      <c r="V85" s="120"/>
      <c r="W85" s="127"/>
      <c r="X85" s="57"/>
      <c r="Y85" s="120"/>
      <c r="Z85" s="127"/>
      <c r="AA85" s="57"/>
      <c r="AB85" s="120"/>
      <c r="AC85" s="127"/>
      <c r="AD85" s="57"/>
      <c r="AE85" s="120"/>
    </row>
    <row r="86" spans="1:31" ht="37.5" customHeight="1">
      <c r="A86" s="240">
        <v>24</v>
      </c>
      <c r="B86" s="241" t="s">
        <v>138</v>
      </c>
      <c r="C86" s="113">
        <f>F86+I86+L86+O86+R86+U86+X86+AA86+AD86</f>
        <v>0</v>
      </c>
      <c r="D86" s="114">
        <f>G86+J86+M86+P86+S86+V86+Y86+AB86+AE86</f>
        <v>0</v>
      </c>
      <c r="E86" s="119">
        <f>'[14]041'!$V$86</f>
        <v>1</v>
      </c>
      <c r="F86" s="57">
        <f>'[14]041'!$T$86</f>
        <v>0</v>
      </c>
      <c r="G86" s="120">
        <f>'[14]041'!$S$86</f>
        <v>0</v>
      </c>
      <c r="H86" s="119">
        <f>'[14]062'!$V$86</f>
        <v>1</v>
      </c>
      <c r="I86" s="57">
        <f>'[14]062'!$T$86</f>
        <v>0</v>
      </c>
      <c r="J86" s="120">
        <f>'[14]062'!$S$86</f>
        <v>0</v>
      </c>
      <c r="K86" s="119">
        <f>'[14]033'!$V$86</f>
        <v>0</v>
      </c>
      <c r="L86" s="57">
        <f>'[14]033'!$T$86</f>
        <v>0</v>
      </c>
      <c r="M86" s="120">
        <f>'[14]033'!$S$86</f>
        <v>0</v>
      </c>
      <c r="N86" s="119">
        <f>'[14]030'!$V$86</f>
        <v>1</v>
      </c>
      <c r="O86" s="57">
        <f>'[14]030'!$T$86</f>
        <v>0</v>
      </c>
      <c r="P86" s="120">
        <f>'[14]030'!$S$86</f>
        <v>0</v>
      </c>
      <c r="Q86" s="119">
        <f>'[14]037'!$V$86</f>
        <v>1</v>
      </c>
      <c r="R86" s="57">
        <f>'[14]037'!$T$86</f>
        <v>0</v>
      </c>
      <c r="S86" s="120">
        <f>'[14]037'!$S$86</f>
        <v>0</v>
      </c>
      <c r="T86" s="119">
        <f>'[14]038'!$V$86</f>
        <v>1</v>
      </c>
      <c r="U86" s="57">
        <f>'[14]038'!$T$86</f>
        <v>0</v>
      </c>
      <c r="V86" s="120">
        <f>'[14]038'!$S$86</f>
        <v>0</v>
      </c>
      <c r="W86" s="119">
        <f>'[14]050'!$V$86</f>
        <v>1</v>
      </c>
      <c r="X86" s="57">
        <f>'[14]050'!$T$86</f>
        <v>0</v>
      </c>
      <c r="Y86" s="120">
        <f>'[14]050'!$S$86</f>
        <v>0</v>
      </c>
      <c r="Z86" s="119">
        <f>'[14]168'!$V$86</f>
        <v>1</v>
      </c>
      <c r="AA86" s="57">
        <f>'[14]168'!$T$86</f>
        <v>0</v>
      </c>
      <c r="AB86" s="120">
        <f>'[14]168'!$S$86</f>
        <v>0</v>
      </c>
      <c r="AC86" s="119">
        <f>'[14]051'!$V$86</f>
        <v>1</v>
      </c>
      <c r="AD86" s="57">
        <f>'[14]051'!$T$86</f>
        <v>0</v>
      </c>
      <c r="AE86" s="120">
        <f>'[14]051'!$S$86</f>
        <v>0</v>
      </c>
    </row>
    <row r="87" spans="1:31" ht="40.5" customHeight="1">
      <c r="A87" s="240"/>
      <c r="B87" s="241"/>
      <c r="C87" s="115"/>
      <c r="D87" s="116"/>
      <c r="E87" s="127"/>
      <c r="F87" s="57"/>
      <c r="G87" s="120"/>
      <c r="H87" s="127"/>
      <c r="I87" s="57"/>
      <c r="J87" s="120"/>
      <c r="K87" s="127"/>
      <c r="L87" s="57"/>
      <c r="M87" s="120"/>
      <c r="N87" s="127"/>
      <c r="O87" s="57"/>
      <c r="P87" s="120"/>
      <c r="Q87" s="127"/>
      <c r="R87" s="57"/>
      <c r="S87" s="120"/>
      <c r="T87" s="127"/>
      <c r="U87" s="57"/>
      <c r="V87" s="120"/>
      <c r="W87" s="127"/>
      <c r="X87" s="57"/>
      <c r="Y87" s="120"/>
      <c r="Z87" s="127"/>
      <c r="AA87" s="57"/>
      <c r="AB87" s="120"/>
      <c r="AC87" s="127"/>
      <c r="AD87" s="57"/>
      <c r="AE87" s="120"/>
    </row>
    <row r="88" spans="1:31" ht="48" customHeight="1">
      <c r="A88" s="240"/>
      <c r="B88" s="241"/>
      <c r="C88" s="115"/>
      <c r="D88" s="116"/>
      <c r="E88" s="127"/>
      <c r="F88" s="57"/>
      <c r="G88" s="120"/>
      <c r="H88" s="127"/>
      <c r="I88" s="57"/>
      <c r="J88" s="120"/>
      <c r="K88" s="127"/>
      <c r="L88" s="57"/>
      <c r="M88" s="120"/>
      <c r="N88" s="127"/>
      <c r="O88" s="57"/>
      <c r="P88" s="120"/>
      <c r="Q88" s="127"/>
      <c r="R88" s="57"/>
      <c r="S88" s="120"/>
      <c r="T88" s="127"/>
      <c r="U88" s="57"/>
      <c r="V88" s="120"/>
      <c r="W88" s="127"/>
      <c r="X88" s="57"/>
      <c r="Y88" s="120"/>
      <c r="Z88" s="127"/>
      <c r="AA88" s="57"/>
      <c r="AB88" s="120"/>
      <c r="AC88" s="127"/>
      <c r="AD88" s="57"/>
      <c r="AE88" s="120"/>
    </row>
    <row r="89" spans="1:31" ht="41.25" customHeight="1">
      <c r="A89" s="236">
        <v>25</v>
      </c>
      <c r="B89" s="246" t="s">
        <v>121</v>
      </c>
      <c r="C89" s="113">
        <f>F89+I89+L89+O89+R89+U89+X89+AA89+AD89</f>
        <v>5</v>
      </c>
      <c r="D89" s="114">
        <f>G89+J89+M89+P89+S89+V89+Y89+AB89+AE89</f>
        <v>40.5</v>
      </c>
      <c r="E89" s="119">
        <f>'[14]041'!$V$89</f>
        <v>1</v>
      </c>
      <c r="F89" s="57">
        <f>'[14]041'!$T$89</f>
        <v>0</v>
      </c>
      <c r="G89" s="120">
        <f>'[14]041'!$S$89</f>
        <v>0</v>
      </c>
      <c r="H89" s="119">
        <f>'[14]062'!$V$89</f>
        <v>1</v>
      </c>
      <c r="I89" s="57">
        <f>'[14]062'!$T$89</f>
        <v>1</v>
      </c>
      <c r="J89" s="120">
        <f>'[14]062'!$S$89</f>
        <v>4.5</v>
      </c>
      <c r="K89" s="119">
        <f>'[14]033'!$V$89</f>
        <v>0</v>
      </c>
      <c r="L89" s="57">
        <f>'[14]033'!$T$89</f>
        <v>0</v>
      </c>
      <c r="M89" s="120">
        <f>'[14]033'!$S$89</f>
        <v>0</v>
      </c>
      <c r="N89" s="119">
        <f>'[14]030'!$V$89</f>
        <v>1</v>
      </c>
      <c r="O89" s="57">
        <f>'[14]030'!$T$89</f>
        <v>1</v>
      </c>
      <c r="P89" s="120">
        <f>'[14]030'!$S$89</f>
        <v>9</v>
      </c>
      <c r="Q89" s="119">
        <f>'[14]037'!$V$89</f>
        <v>1</v>
      </c>
      <c r="R89" s="57">
        <f>'[14]037'!$T$89</f>
        <v>1</v>
      </c>
      <c r="S89" s="120">
        <f>'[14]037'!$S$89</f>
        <v>9</v>
      </c>
      <c r="T89" s="119">
        <f>'[14]038'!$V$89</f>
        <v>1</v>
      </c>
      <c r="U89" s="57">
        <f>'[14]038'!$T$89</f>
        <v>0</v>
      </c>
      <c r="V89" s="120">
        <f>'[14]038'!$S$89</f>
        <v>0</v>
      </c>
      <c r="W89" s="119">
        <f>'[14]050'!$V$89</f>
        <v>1</v>
      </c>
      <c r="X89" s="57">
        <f>'[14]050'!$T$89</f>
        <v>1</v>
      </c>
      <c r="Y89" s="120">
        <f>'[14]050'!$S$89</f>
        <v>9</v>
      </c>
      <c r="Z89" s="119">
        <f>'[14]168'!$V$89</f>
        <v>0</v>
      </c>
      <c r="AA89" s="57">
        <f>'[14]168'!$T$89</f>
        <v>0</v>
      </c>
      <c r="AB89" s="120">
        <f>'[14]168'!$S$89</f>
        <v>0</v>
      </c>
      <c r="AC89" s="119">
        <f>'[14]051'!$V$89</f>
        <v>1</v>
      </c>
      <c r="AD89" s="57">
        <f>'[14]051'!$T$89</f>
        <v>1</v>
      </c>
      <c r="AE89" s="120">
        <f>'[14]051'!$S$89</f>
        <v>9</v>
      </c>
    </row>
    <row r="90" spans="1:31" ht="41.25" customHeight="1">
      <c r="A90" s="236"/>
      <c r="B90" s="246"/>
      <c r="C90" s="115"/>
      <c r="D90" s="116"/>
      <c r="E90" s="127"/>
      <c r="F90" s="57"/>
      <c r="G90" s="120"/>
      <c r="H90" s="127"/>
      <c r="I90" s="57"/>
      <c r="J90" s="120"/>
      <c r="K90" s="127"/>
      <c r="L90" s="57"/>
      <c r="M90" s="120"/>
      <c r="N90" s="127"/>
      <c r="O90" s="57"/>
      <c r="P90" s="120"/>
      <c r="Q90" s="127"/>
      <c r="R90" s="57"/>
      <c r="S90" s="120"/>
      <c r="T90" s="127"/>
      <c r="U90" s="57"/>
      <c r="V90" s="120"/>
      <c r="W90" s="127"/>
      <c r="X90" s="57"/>
      <c r="Y90" s="120"/>
      <c r="Z90" s="127"/>
      <c r="AA90" s="57"/>
      <c r="AB90" s="120"/>
      <c r="AC90" s="127"/>
      <c r="AD90" s="57"/>
      <c r="AE90" s="120"/>
    </row>
    <row r="91" spans="1:31" ht="30.75" customHeight="1">
      <c r="A91" s="236"/>
      <c r="B91" s="246"/>
      <c r="C91" s="115"/>
      <c r="D91" s="116"/>
      <c r="E91" s="127"/>
      <c r="F91" s="57"/>
      <c r="G91" s="120"/>
      <c r="H91" s="127"/>
      <c r="I91" s="57"/>
      <c r="J91" s="120"/>
      <c r="K91" s="127"/>
      <c r="L91" s="57"/>
      <c r="M91" s="120"/>
      <c r="N91" s="127"/>
      <c r="O91" s="57"/>
      <c r="P91" s="120"/>
      <c r="Q91" s="127"/>
      <c r="R91" s="57"/>
      <c r="S91" s="120"/>
      <c r="T91" s="127"/>
      <c r="U91" s="57"/>
      <c r="V91" s="120"/>
      <c r="W91" s="127"/>
      <c r="X91" s="57"/>
      <c r="Y91" s="120"/>
      <c r="Z91" s="127"/>
      <c r="AA91" s="57"/>
      <c r="AB91" s="120"/>
      <c r="AC91" s="127"/>
      <c r="AD91" s="57"/>
      <c r="AE91" s="120"/>
    </row>
    <row r="92" spans="1:31" ht="42" customHeight="1">
      <c r="A92" s="236" t="s">
        <v>122</v>
      </c>
      <c r="B92" s="237"/>
      <c r="C92" s="119">
        <f t="shared" ref="C92:AE92" si="4">SUM(C93:C111)</f>
        <v>44</v>
      </c>
      <c r="D92" s="120">
        <f t="shared" si="4"/>
        <v>220</v>
      </c>
      <c r="E92" s="119">
        <f t="shared" si="4"/>
        <v>7</v>
      </c>
      <c r="F92" s="103">
        <f t="shared" si="4"/>
        <v>3</v>
      </c>
      <c r="G92" s="120">
        <f t="shared" si="4"/>
        <v>8</v>
      </c>
      <c r="H92" s="119">
        <f t="shared" si="4"/>
        <v>7</v>
      </c>
      <c r="I92" s="103">
        <f t="shared" si="4"/>
        <v>5</v>
      </c>
      <c r="J92" s="120">
        <f t="shared" si="4"/>
        <v>25</v>
      </c>
      <c r="K92" s="119">
        <f t="shared" si="4"/>
        <v>6</v>
      </c>
      <c r="L92" s="103">
        <f t="shared" si="4"/>
        <v>5</v>
      </c>
      <c r="M92" s="120">
        <f t="shared" si="4"/>
        <v>26</v>
      </c>
      <c r="N92" s="119">
        <f t="shared" si="4"/>
        <v>7</v>
      </c>
      <c r="O92" s="103">
        <f t="shared" si="4"/>
        <v>5</v>
      </c>
      <c r="P92" s="120">
        <f t="shared" si="4"/>
        <v>25</v>
      </c>
      <c r="Q92" s="119">
        <f t="shared" si="4"/>
        <v>7</v>
      </c>
      <c r="R92" s="103">
        <f t="shared" si="4"/>
        <v>5</v>
      </c>
      <c r="S92" s="120">
        <f t="shared" si="4"/>
        <v>26</v>
      </c>
      <c r="T92" s="119">
        <f t="shared" si="4"/>
        <v>7</v>
      </c>
      <c r="U92" s="103">
        <f t="shared" si="4"/>
        <v>6</v>
      </c>
      <c r="V92" s="120">
        <f t="shared" si="4"/>
        <v>31</v>
      </c>
      <c r="W92" s="119">
        <f t="shared" si="4"/>
        <v>7</v>
      </c>
      <c r="X92" s="103">
        <f t="shared" si="4"/>
        <v>6</v>
      </c>
      <c r="Y92" s="120">
        <f t="shared" si="4"/>
        <v>31</v>
      </c>
      <c r="Z92" s="119">
        <f t="shared" si="4"/>
        <v>7</v>
      </c>
      <c r="AA92" s="103">
        <f t="shared" si="4"/>
        <v>5</v>
      </c>
      <c r="AB92" s="120">
        <f t="shared" si="4"/>
        <v>27</v>
      </c>
      <c r="AC92" s="119">
        <f t="shared" si="4"/>
        <v>7</v>
      </c>
      <c r="AD92" s="103">
        <f t="shared" si="4"/>
        <v>4</v>
      </c>
      <c r="AE92" s="120">
        <f t="shared" si="4"/>
        <v>21</v>
      </c>
    </row>
    <row r="93" spans="1:31" ht="34.5" customHeight="1">
      <c r="A93" s="247">
        <v>27</v>
      </c>
      <c r="B93" s="241" t="s">
        <v>123</v>
      </c>
      <c r="C93" s="113">
        <f>F93+I93+L93+O93+R93+U93+X93+AA93+AD93</f>
        <v>6</v>
      </c>
      <c r="D93" s="114">
        <f>G93+J93+M93+P93+S93+V93+Y93+AB93+AE93</f>
        <v>22</v>
      </c>
      <c r="E93" s="119">
        <f>'[14]041'!$V$93</f>
        <v>1</v>
      </c>
      <c r="F93" s="57">
        <f>'[14]041'!$T$93</f>
        <v>0</v>
      </c>
      <c r="G93" s="120">
        <f>'[14]041'!$S$93</f>
        <v>-2</v>
      </c>
      <c r="H93" s="119">
        <f>'[14]062'!$V$93</f>
        <v>1</v>
      </c>
      <c r="I93" s="57">
        <f>'[14]062'!$T$93</f>
        <v>1</v>
      </c>
      <c r="J93" s="120">
        <f>'[14]062'!$S$93</f>
        <v>4</v>
      </c>
      <c r="K93" s="119">
        <f>'[14]033'!$V$93</f>
        <v>1</v>
      </c>
      <c r="L93" s="57">
        <f>'[14]033'!$T$93</f>
        <v>1</v>
      </c>
      <c r="M93" s="120">
        <f>'[14]033'!$S$93</f>
        <v>4</v>
      </c>
      <c r="N93" s="119">
        <f>'[14]030'!$V$93</f>
        <v>1</v>
      </c>
      <c r="O93" s="57">
        <f>'[14]030'!$T$93</f>
        <v>1</v>
      </c>
      <c r="P93" s="120">
        <f>'[14]030'!$S$93</f>
        <v>4</v>
      </c>
      <c r="Q93" s="119">
        <f>'[14]037'!$V$93</f>
        <v>1</v>
      </c>
      <c r="R93" s="57">
        <f>'[14]037'!$T$93</f>
        <v>1</v>
      </c>
      <c r="S93" s="120">
        <f>'[14]037'!$S$93</f>
        <v>4</v>
      </c>
      <c r="T93" s="119">
        <f>'[14]038'!$V$93</f>
        <v>1</v>
      </c>
      <c r="U93" s="57">
        <f>'[14]038'!$T$93</f>
        <v>1</v>
      </c>
      <c r="V93" s="120">
        <f>'[14]038'!$S$93</f>
        <v>4</v>
      </c>
      <c r="W93" s="119">
        <f>'[14]050'!$V$93</f>
        <v>1</v>
      </c>
      <c r="X93" s="57">
        <f>'[14]050'!$T$93</f>
        <v>1</v>
      </c>
      <c r="Y93" s="120">
        <f>'[14]050'!$S$93</f>
        <v>4</v>
      </c>
      <c r="Z93" s="119">
        <f>'[14]168'!$V$93</f>
        <v>1</v>
      </c>
      <c r="AA93" s="57">
        <f>'[14]168'!$T$93</f>
        <v>0</v>
      </c>
      <c r="AB93" s="120">
        <f>'[14]168'!$S$93</f>
        <v>0</v>
      </c>
      <c r="AC93" s="119">
        <f>'[14]051'!$V$93</f>
        <v>1</v>
      </c>
      <c r="AD93" s="57">
        <f>'[14]051'!$T$93</f>
        <v>0</v>
      </c>
      <c r="AE93" s="120">
        <f>'[14]051'!$S$93</f>
        <v>0</v>
      </c>
    </row>
    <row r="94" spans="1:31" ht="36" customHeight="1">
      <c r="A94" s="247"/>
      <c r="B94" s="241"/>
      <c r="C94" s="115"/>
      <c r="D94" s="116"/>
      <c r="E94" s="127"/>
      <c r="F94" s="57"/>
      <c r="G94" s="120"/>
      <c r="H94" s="127"/>
      <c r="I94" s="57"/>
      <c r="J94" s="120"/>
      <c r="K94" s="127"/>
      <c r="L94" s="57"/>
      <c r="M94" s="120"/>
      <c r="N94" s="127"/>
      <c r="O94" s="57"/>
      <c r="P94" s="120"/>
      <c r="Q94" s="127"/>
      <c r="R94" s="57"/>
      <c r="S94" s="120"/>
      <c r="T94" s="127"/>
      <c r="U94" s="57"/>
      <c r="V94" s="120"/>
      <c r="W94" s="127"/>
      <c r="X94" s="57"/>
      <c r="Y94" s="120"/>
      <c r="Z94" s="127"/>
      <c r="AA94" s="57"/>
      <c r="AB94" s="120"/>
      <c r="AC94" s="127"/>
      <c r="AD94" s="57"/>
      <c r="AE94" s="120"/>
    </row>
    <row r="95" spans="1:31" ht="48" customHeight="1">
      <c r="A95" s="247"/>
      <c r="B95" s="241"/>
      <c r="C95" s="115"/>
      <c r="D95" s="116"/>
      <c r="E95" s="127"/>
      <c r="F95" s="57"/>
      <c r="G95" s="120"/>
      <c r="H95" s="127"/>
      <c r="I95" s="57"/>
      <c r="J95" s="120"/>
      <c r="K95" s="127"/>
      <c r="L95" s="57"/>
      <c r="M95" s="120"/>
      <c r="N95" s="127"/>
      <c r="O95" s="57"/>
      <c r="P95" s="120"/>
      <c r="Q95" s="127"/>
      <c r="R95" s="57"/>
      <c r="S95" s="120"/>
      <c r="T95" s="127"/>
      <c r="U95" s="57"/>
      <c r="V95" s="120"/>
      <c r="W95" s="127"/>
      <c r="X95" s="57"/>
      <c r="Y95" s="120"/>
      <c r="Z95" s="127"/>
      <c r="AA95" s="57"/>
      <c r="AB95" s="120"/>
      <c r="AC95" s="127"/>
      <c r="AD95" s="57"/>
      <c r="AE95" s="120"/>
    </row>
    <row r="96" spans="1:31" ht="32.25" customHeight="1">
      <c r="A96" s="247">
        <v>28</v>
      </c>
      <c r="B96" s="241" t="s">
        <v>124</v>
      </c>
      <c r="C96" s="113">
        <f>F96+I96+L96+O96+R96+U96+X96+AA96+AD96</f>
        <v>3</v>
      </c>
      <c r="D96" s="114">
        <f>G96+J96+M96+P96+S96+V96+Y96+AB96+AE96</f>
        <v>-6</v>
      </c>
      <c r="E96" s="119">
        <f>'[14]041'!$V$96</f>
        <v>1</v>
      </c>
      <c r="F96" s="57">
        <f>'[14]041'!$T$96</f>
        <v>0</v>
      </c>
      <c r="G96" s="120">
        <f>'[14]041'!$S$96</f>
        <v>-2</v>
      </c>
      <c r="H96" s="119">
        <f>'[14]062'!$V$96</f>
        <v>1</v>
      </c>
      <c r="I96" s="57">
        <f>'[14]062'!$T$96</f>
        <v>0</v>
      </c>
      <c r="J96" s="120">
        <f>'[14]062'!$S$96</f>
        <v>-3</v>
      </c>
      <c r="K96" s="119">
        <f>'[14]033'!$V$96</f>
        <v>1</v>
      </c>
      <c r="L96" s="57">
        <f>'[14]033'!$T$96</f>
        <v>0</v>
      </c>
      <c r="M96" s="120">
        <f>'[14]033'!$S$96</f>
        <v>-2</v>
      </c>
      <c r="N96" s="119">
        <f>'[14]030'!$V$96</f>
        <v>1</v>
      </c>
      <c r="O96" s="57">
        <f>'[14]030'!$T$96</f>
        <v>0</v>
      </c>
      <c r="P96" s="120">
        <f>'[14]030'!$S$96</f>
        <v>-3</v>
      </c>
      <c r="Q96" s="119">
        <f>'[14]037'!$V$96</f>
        <v>1</v>
      </c>
      <c r="R96" s="57">
        <f>'[14]037'!$T$96</f>
        <v>0</v>
      </c>
      <c r="S96" s="120">
        <f>'[14]037'!$S$96</f>
        <v>-2</v>
      </c>
      <c r="T96" s="119">
        <f>'[14]038'!$V$96</f>
        <v>1</v>
      </c>
      <c r="U96" s="57">
        <f>'[14]038'!$T$96</f>
        <v>1</v>
      </c>
      <c r="V96" s="120">
        <f>'[14]038'!$S$96</f>
        <v>3</v>
      </c>
      <c r="W96" s="119">
        <f>'[14]050'!$V$96</f>
        <v>1</v>
      </c>
      <c r="X96" s="57">
        <f>'[14]050'!$T$96</f>
        <v>1</v>
      </c>
      <c r="Y96" s="120">
        <f>'[14]050'!$S$96</f>
        <v>3</v>
      </c>
      <c r="Z96" s="119">
        <f>'[14]168'!$V$96</f>
        <v>1</v>
      </c>
      <c r="AA96" s="57">
        <f>'[14]168'!$T$96</f>
        <v>1</v>
      </c>
      <c r="AB96" s="120">
        <f>'[14]168'!$S$96</f>
        <v>3</v>
      </c>
      <c r="AC96" s="119">
        <f>'[14]051'!$V$96</f>
        <v>1</v>
      </c>
      <c r="AD96" s="57">
        <f>'[14]051'!$T$96</f>
        <v>0</v>
      </c>
      <c r="AE96" s="120">
        <f>'[14]051'!$S$96</f>
        <v>-3</v>
      </c>
    </row>
    <row r="97" spans="1:31" ht="35.25" customHeight="1">
      <c r="A97" s="247"/>
      <c r="B97" s="241"/>
      <c r="C97" s="115"/>
      <c r="D97" s="116"/>
      <c r="E97" s="127"/>
      <c r="F97" s="57"/>
      <c r="G97" s="120"/>
      <c r="H97" s="127"/>
      <c r="I97" s="57"/>
      <c r="J97" s="120"/>
      <c r="K97" s="127"/>
      <c r="L97" s="57"/>
      <c r="M97" s="120"/>
      <c r="N97" s="127"/>
      <c r="O97" s="57"/>
      <c r="P97" s="120"/>
      <c r="Q97" s="127"/>
      <c r="R97" s="57"/>
      <c r="S97" s="120"/>
      <c r="T97" s="127"/>
      <c r="U97" s="57"/>
      <c r="V97" s="120"/>
      <c r="W97" s="127"/>
      <c r="X97" s="57"/>
      <c r="Y97" s="120"/>
      <c r="Z97" s="127"/>
      <c r="AA97" s="57"/>
      <c r="AB97" s="120"/>
      <c r="AC97" s="127"/>
      <c r="AD97" s="57"/>
      <c r="AE97" s="120"/>
    </row>
    <row r="98" spans="1:31" ht="41.25" customHeight="1">
      <c r="A98" s="247"/>
      <c r="B98" s="241"/>
      <c r="C98" s="115"/>
      <c r="D98" s="116"/>
      <c r="E98" s="127"/>
      <c r="F98" s="57"/>
      <c r="G98" s="120"/>
      <c r="H98" s="127"/>
      <c r="I98" s="57"/>
      <c r="J98" s="120"/>
      <c r="K98" s="127"/>
      <c r="L98" s="57"/>
      <c r="M98" s="120"/>
      <c r="N98" s="127"/>
      <c r="O98" s="57"/>
      <c r="P98" s="120"/>
      <c r="Q98" s="127"/>
      <c r="R98" s="57"/>
      <c r="S98" s="120"/>
      <c r="T98" s="127"/>
      <c r="U98" s="57"/>
      <c r="V98" s="120"/>
      <c r="W98" s="127"/>
      <c r="X98" s="57"/>
      <c r="Y98" s="120"/>
      <c r="Z98" s="127"/>
      <c r="AA98" s="57"/>
      <c r="AB98" s="120"/>
      <c r="AC98" s="127"/>
      <c r="AD98" s="57"/>
      <c r="AE98" s="120"/>
    </row>
    <row r="99" spans="1:31" ht="23.25" customHeight="1">
      <c r="A99" s="247">
        <v>29</v>
      </c>
      <c r="B99" s="241" t="s">
        <v>125</v>
      </c>
      <c r="C99" s="113">
        <f>F99+I99+L99+O99+R99+U99+X99+AA99+AD99</f>
        <v>9</v>
      </c>
      <c r="D99" s="114">
        <f>G99+J99+M99+P99+S99+V99+Y99+AB99+AE99</f>
        <v>45</v>
      </c>
      <c r="E99" s="119">
        <f>'[14]041'!$V$99</f>
        <v>1</v>
      </c>
      <c r="F99" s="57">
        <f>'[14]041'!$T$99</f>
        <v>1</v>
      </c>
      <c r="G99" s="120">
        <f>'[14]041'!$S$99</f>
        <v>5</v>
      </c>
      <c r="H99" s="119">
        <f>'[14]062'!$V$99</f>
        <v>1</v>
      </c>
      <c r="I99" s="57">
        <f>'[14]062'!$T$99</f>
        <v>1</v>
      </c>
      <c r="J99" s="120">
        <f>'[14]062'!$S$99</f>
        <v>5</v>
      </c>
      <c r="K99" s="119">
        <f>'[14]033'!$V$99</f>
        <v>1</v>
      </c>
      <c r="L99" s="57">
        <f>'[14]033'!$T$99</f>
        <v>1</v>
      </c>
      <c r="M99" s="120">
        <f>'[14]033'!$S$99</f>
        <v>5</v>
      </c>
      <c r="N99" s="119">
        <f>'[14]030'!$V$99</f>
        <v>1</v>
      </c>
      <c r="O99" s="57">
        <f>'[14]030'!$T$99</f>
        <v>1</v>
      </c>
      <c r="P99" s="120">
        <f>'[14]030'!$S$99</f>
        <v>5</v>
      </c>
      <c r="Q99" s="119">
        <f>'[14]037'!$V$99</f>
        <v>1</v>
      </c>
      <c r="R99" s="57">
        <f>'[14]037'!$T$99</f>
        <v>1</v>
      </c>
      <c r="S99" s="120">
        <f>'[14]037'!$S$99</f>
        <v>5</v>
      </c>
      <c r="T99" s="119">
        <f>'[14]038'!$V$99</f>
        <v>1</v>
      </c>
      <c r="U99" s="57">
        <f>'[14]038'!$T$99</f>
        <v>1</v>
      </c>
      <c r="V99" s="120">
        <f>'[14]038'!$S$99</f>
        <v>5</v>
      </c>
      <c r="W99" s="119">
        <f>'[14]050'!$V$99</f>
        <v>1</v>
      </c>
      <c r="X99" s="57">
        <f>'[14]050'!$T$99</f>
        <v>1</v>
      </c>
      <c r="Y99" s="120">
        <f>'[14]050'!$S$99</f>
        <v>5</v>
      </c>
      <c r="Z99" s="119">
        <f>'[14]168'!$V$99</f>
        <v>1</v>
      </c>
      <c r="AA99" s="57">
        <f>'[14]168'!$T$99</f>
        <v>1</v>
      </c>
      <c r="AB99" s="120">
        <f>'[14]168'!$S$99</f>
        <v>5</v>
      </c>
      <c r="AC99" s="119">
        <f>'[14]051'!$V$99</f>
        <v>1</v>
      </c>
      <c r="AD99" s="57">
        <f>'[14]051'!$T$99</f>
        <v>1</v>
      </c>
      <c r="AE99" s="120">
        <f>'[14]051'!$S$99</f>
        <v>5</v>
      </c>
    </row>
    <row r="100" spans="1:31" ht="36" customHeight="1">
      <c r="A100" s="247"/>
      <c r="B100" s="241"/>
      <c r="C100" s="115"/>
      <c r="D100" s="116"/>
      <c r="E100" s="127"/>
      <c r="F100" s="57"/>
      <c r="G100" s="120"/>
      <c r="H100" s="127"/>
      <c r="I100" s="57"/>
      <c r="J100" s="120"/>
      <c r="K100" s="127"/>
      <c r="L100" s="57"/>
      <c r="M100" s="120"/>
      <c r="N100" s="127"/>
      <c r="O100" s="57"/>
      <c r="P100" s="120"/>
      <c r="Q100" s="127"/>
      <c r="R100" s="57"/>
      <c r="S100" s="120"/>
      <c r="T100" s="127"/>
      <c r="U100" s="57"/>
      <c r="V100" s="120"/>
      <c r="W100" s="127"/>
      <c r="X100" s="57"/>
      <c r="Y100" s="120"/>
      <c r="Z100" s="127"/>
      <c r="AA100" s="57"/>
      <c r="AB100" s="120"/>
      <c r="AC100" s="127"/>
      <c r="AD100" s="57"/>
      <c r="AE100" s="120"/>
    </row>
    <row r="101" spans="1:31" ht="46.5" customHeight="1">
      <c r="A101" s="247"/>
      <c r="B101" s="241"/>
      <c r="C101" s="115"/>
      <c r="D101" s="116"/>
      <c r="E101" s="127"/>
      <c r="F101" s="57"/>
      <c r="G101" s="120"/>
      <c r="H101" s="127"/>
      <c r="I101" s="57"/>
      <c r="J101" s="120"/>
      <c r="K101" s="127"/>
      <c r="L101" s="57"/>
      <c r="M101" s="120"/>
      <c r="N101" s="127"/>
      <c r="O101" s="57"/>
      <c r="P101" s="120"/>
      <c r="Q101" s="127"/>
      <c r="R101" s="57"/>
      <c r="S101" s="120"/>
      <c r="T101" s="127"/>
      <c r="U101" s="57"/>
      <c r="V101" s="120"/>
      <c r="W101" s="127"/>
      <c r="X101" s="57"/>
      <c r="Y101" s="120"/>
      <c r="Z101" s="127"/>
      <c r="AA101" s="57"/>
      <c r="AB101" s="120"/>
      <c r="AC101" s="127"/>
      <c r="AD101" s="57"/>
      <c r="AE101" s="120"/>
    </row>
    <row r="102" spans="1:31" ht="28.5" customHeight="1">
      <c r="A102" s="247">
        <v>30</v>
      </c>
      <c r="B102" s="241" t="s">
        <v>126</v>
      </c>
      <c r="C102" s="113">
        <f>F102+I102+L102+O102+R102+U102+X102+AA102+AD102</f>
        <v>8</v>
      </c>
      <c r="D102" s="114">
        <f>G102+J102+M102+P102+S102+V102+Y102+AB102+AE102</f>
        <v>60</v>
      </c>
      <c r="E102" s="119">
        <f>'[14]041'!$V$102</f>
        <v>1</v>
      </c>
      <c r="F102" s="57">
        <f>'[14]041'!$T$102</f>
        <v>0</v>
      </c>
      <c r="G102" s="120">
        <f>'[14]041'!$S$102</f>
        <v>-4</v>
      </c>
      <c r="H102" s="119">
        <f>'[14]062'!$V$102</f>
        <v>1</v>
      </c>
      <c r="I102" s="57">
        <f>'[14]062'!$T$102</f>
        <v>1</v>
      </c>
      <c r="J102" s="120">
        <f>'[14]062'!$S$102</f>
        <v>8</v>
      </c>
      <c r="K102" s="119">
        <f>'[14]033'!$V$102</f>
        <v>1</v>
      </c>
      <c r="L102" s="57">
        <f>'[14]033'!$T$102</f>
        <v>1</v>
      </c>
      <c r="M102" s="120">
        <f>'[14]033'!$S$102</f>
        <v>8</v>
      </c>
      <c r="N102" s="119">
        <f>'[14]030'!$V$102</f>
        <v>1</v>
      </c>
      <c r="O102" s="57">
        <f>'[14]030'!$T$102</f>
        <v>1</v>
      </c>
      <c r="P102" s="120">
        <f>'[14]030'!$S$102</f>
        <v>8</v>
      </c>
      <c r="Q102" s="119">
        <f>'[14]037'!$V$102</f>
        <v>1</v>
      </c>
      <c r="R102" s="57">
        <f>'[14]037'!$T$102</f>
        <v>1</v>
      </c>
      <c r="S102" s="120">
        <f>'[14]037'!$S$102</f>
        <v>8</v>
      </c>
      <c r="T102" s="119">
        <f>'[14]038'!$V$102</f>
        <v>1</v>
      </c>
      <c r="U102" s="57">
        <f>'[14]038'!$T$102</f>
        <v>1</v>
      </c>
      <c r="V102" s="120">
        <f>'[14]038'!$S$102</f>
        <v>8</v>
      </c>
      <c r="W102" s="119">
        <f>'[14]050'!$V$102</f>
        <v>1</v>
      </c>
      <c r="X102" s="57">
        <f>'[14]050'!$T$102</f>
        <v>1</v>
      </c>
      <c r="Y102" s="120">
        <f>'[14]050'!$S$102</f>
        <v>8</v>
      </c>
      <c r="Z102" s="119">
        <f>'[14]168'!$V$102</f>
        <v>1</v>
      </c>
      <c r="AA102" s="57">
        <f>'[14]168'!$T$102</f>
        <v>1</v>
      </c>
      <c r="AB102" s="120">
        <f>'[14]168'!$S$102</f>
        <v>8</v>
      </c>
      <c r="AC102" s="119">
        <f>'[14]051'!$V$102</f>
        <v>1</v>
      </c>
      <c r="AD102" s="57">
        <f>'[14]051'!$T$102</f>
        <v>1</v>
      </c>
      <c r="AE102" s="120">
        <f>'[14]051'!$S$102</f>
        <v>8</v>
      </c>
    </row>
    <row r="103" spans="1:31" ht="39.75" customHeight="1">
      <c r="A103" s="247"/>
      <c r="B103" s="241"/>
      <c r="C103" s="115"/>
      <c r="D103" s="116"/>
      <c r="E103" s="127"/>
      <c r="F103" s="57"/>
      <c r="G103" s="120"/>
      <c r="H103" s="127"/>
      <c r="I103" s="57"/>
      <c r="J103" s="120"/>
      <c r="K103" s="127"/>
      <c r="L103" s="57"/>
      <c r="M103" s="120"/>
      <c r="N103" s="127"/>
      <c r="O103" s="57"/>
      <c r="P103" s="120"/>
      <c r="Q103" s="127"/>
      <c r="R103" s="57"/>
      <c r="S103" s="120"/>
      <c r="T103" s="127"/>
      <c r="U103" s="57"/>
      <c r="V103" s="120"/>
      <c r="W103" s="127"/>
      <c r="X103" s="57"/>
      <c r="Y103" s="120"/>
      <c r="Z103" s="127"/>
      <c r="AA103" s="57"/>
      <c r="AB103" s="120"/>
      <c r="AC103" s="127"/>
      <c r="AD103" s="57"/>
      <c r="AE103" s="120"/>
    </row>
    <row r="104" spans="1:31" ht="50.25" customHeight="1">
      <c r="A104" s="247"/>
      <c r="B104" s="241"/>
      <c r="C104" s="115"/>
      <c r="D104" s="116"/>
      <c r="E104" s="127"/>
      <c r="F104" s="57"/>
      <c r="G104" s="120"/>
      <c r="H104" s="127"/>
      <c r="I104" s="57"/>
      <c r="J104" s="120"/>
      <c r="K104" s="127"/>
      <c r="L104" s="57"/>
      <c r="M104" s="120"/>
      <c r="N104" s="127"/>
      <c r="O104" s="57"/>
      <c r="P104" s="120"/>
      <c r="Q104" s="127"/>
      <c r="R104" s="57"/>
      <c r="S104" s="120"/>
      <c r="T104" s="127"/>
      <c r="U104" s="57"/>
      <c r="V104" s="120"/>
      <c r="W104" s="127"/>
      <c r="X104" s="57"/>
      <c r="Y104" s="120"/>
      <c r="Z104" s="127"/>
      <c r="AA104" s="57"/>
      <c r="AB104" s="120"/>
      <c r="AC104" s="127"/>
      <c r="AD104" s="57"/>
      <c r="AE104" s="120"/>
    </row>
    <row r="105" spans="1:31" ht="30.75" customHeight="1">
      <c r="A105" s="247">
        <v>31</v>
      </c>
      <c r="B105" s="241" t="s">
        <v>127</v>
      </c>
      <c r="C105" s="113">
        <f>F105+I105+L105+O105+R105+U105+X105+AA105+AD105</f>
        <v>9</v>
      </c>
      <c r="D105" s="114">
        <f>G105+J105+M105+P105+S105+V105+Y105+AB105+AE105</f>
        <v>27</v>
      </c>
      <c r="E105" s="119">
        <f>'[14]041'!$V$105</f>
        <v>1</v>
      </c>
      <c r="F105" s="57">
        <f>'[14]041'!$T$105</f>
        <v>1</v>
      </c>
      <c r="G105" s="120">
        <f>'[14]041'!$S$105</f>
        <v>3</v>
      </c>
      <c r="H105" s="119">
        <f>'[14]062'!$V$105</f>
        <v>1</v>
      </c>
      <c r="I105" s="57">
        <f>'[14]062'!$T$105</f>
        <v>1</v>
      </c>
      <c r="J105" s="120">
        <f>'[14]062'!$S$105</f>
        <v>3</v>
      </c>
      <c r="K105" s="119">
        <f>'[14]033'!$V$105</f>
        <v>1</v>
      </c>
      <c r="L105" s="57">
        <f>'[14]033'!$T$105</f>
        <v>1</v>
      </c>
      <c r="M105" s="120">
        <f>'[14]033'!$S$105</f>
        <v>3</v>
      </c>
      <c r="N105" s="119">
        <f>'[14]030'!$V$105</f>
        <v>1</v>
      </c>
      <c r="O105" s="57">
        <f>'[14]030'!$T$105</f>
        <v>1</v>
      </c>
      <c r="P105" s="120">
        <f>'[14]030'!$S$105</f>
        <v>3</v>
      </c>
      <c r="Q105" s="119">
        <f>'[14]037'!$V$105</f>
        <v>1</v>
      </c>
      <c r="R105" s="57">
        <f>'[14]037'!$T$105</f>
        <v>1</v>
      </c>
      <c r="S105" s="120">
        <f>'[14]037'!$S$105</f>
        <v>3</v>
      </c>
      <c r="T105" s="119">
        <f>'[14]038'!$V$105</f>
        <v>1</v>
      </c>
      <c r="U105" s="57">
        <f>'[14]038'!$T$105</f>
        <v>1</v>
      </c>
      <c r="V105" s="120">
        <f>'[14]038'!$S$105</f>
        <v>3</v>
      </c>
      <c r="W105" s="119">
        <f>'[14]050'!$V$105</f>
        <v>1</v>
      </c>
      <c r="X105" s="57">
        <f>'[14]050'!$T$105</f>
        <v>1</v>
      </c>
      <c r="Y105" s="120">
        <f>'[14]050'!$S$105</f>
        <v>3</v>
      </c>
      <c r="Z105" s="119">
        <f>'[14]168'!$V$105</f>
        <v>1</v>
      </c>
      <c r="AA105" s="57">
        <f>'[14]168'!$T$105</f>
        <v>1</v>
      </c>
      <c r="AB105" s="120">
        <f>'[14]168'!$S$105</f>
        <v>3</v>
      </c>
      <c r="AC105" s="119">
        <f>'[14]051'!$V$105</f>
        <v>1</v>
      </c>
      <c r="AD105" s="57">
        <f>'[14]051'!$T$105</f>
        <v>1</v>
      </c>
      <c r="AE105" s="120">
        <f>'[14]051'!$S$105</f>
        <v>3</v>
      </c>
    </row>
    <row r="106" spans="1:31" ht="30.75" customHeight="1">
      <c r="A106" s="247"/>
      <c r="B106" s="241"/>
      <c r="C106" s="115"/>
      <c r="D106" s="116"/>
      <c r="E106" s="127"/>
      <c r="F106" s="57"/>
      <c r="G106" s="120"/>
      <c r="H106" s="127"/>
      <c r="I106" s="57"/>
      <c r="J106" s="120"/>
      <c r="K106" s="127"/>
      <c r="L106" s="57"/>
      <c r="M106" s="120"/>
      <c r="N106" s="127"/>
      <c r="O106" s="57"/>
      <c r="P106" s="120"/>
      <c r="Q106" s="127"/>
      <c r="R106" s="57"/>
      <c r="S106" s="120"/>
      <c r="T106" s="127"/>
      <c r="U106" s="57"/>
      <c r="V106" s="120"/>
      <c r="W106" s="127"/>
      <c r="X106" s="57"/>
      <c r="Y106" s="120"/>
      <c r="Z106" s="127"/>
      <c r="AA106" s="57"/>
      <c r="AB106" s="120"/>
      <c r="AC106" s="127"/>
      <c r="AD106" s="57"/>
      <c r="AE106" s="120"/>
    </row>
    <row r="107" spans="1:31" ht="42.75" customHeight="1">
      <c r="A107" s="247"/>
      <c r="B107" s="241"/>
      <c r="C107" s="115"/>
      <c r="D107" s="116"/>
      <c r="E107" s="127"/>
      <c r="F107" s="57"/>
      <c r="G107" s="120"/>
      <c r="H107" s="127"/>
      <c r="I107" s="57"/>
      <c r="J107" s="120"/>
      <c r="K107" s="127"/>
      <c r="L107" s="57"/>
      <c r="M107" s="120"/>
      <c r="N107" s="127"/>
      <c r="O107" s="57"/>
      <c r="P107" s="120"/>
      <c r="Q107" s="127"/>
      <c r="R107" s="57"/>
      <c r="S107" s="120"/>
      <c r="T107" s="127"/>
      <c r="U107" s="57"/>
      <c r="V107" s="120"/>
      <c r="W107" s="127"/>
      <c r="X107" s="57"/>
      <c r="Y107" s="120"/>
      <c r="Z107" s="127"/>
      <c r="AA107" s="57"/>
      <c r="AB107" s="120"/>
      <c r="AC107" s="127"/>
      <c r="AD107" s="57"/>
      <c r="AE107" s="120"/>
    </row>
    <row r="108" spans="1:31" ht="34.5" customHeight="1">
      <c r="A108" s="247">
        <v>32</v>
      </c>
      <c r="B108" s="241" t="s">
        <v>128</v>
      </c>
      <c r="C108" s="113">
        <f>F108+I108+L108+O108+R108+U108+X108+AA108+AD108</f>
        <v>9</v>
      </c>
      <c r="D108" s="114">
        <f>G108+J108+M108+P108+S108+V108+Y108+AB108+AE108</f>
        <v>72</v>
      </c>
      <c r="E108" s="119">
        <f>'[14]041'!$V$108</f>
        <v>1</v>
      </c>
      <c r="F108" s="57">
        <f>'[14]041'!$T$108</f>
        <v>1</v>
      </c>
      <c r="G108" s="120">
        <f>'[14]041'!$S$108</f>
        <v>8</v>
      </c>
      <c r="H108" s="119">
        <f>'[14]062'!$V$108</f>
        <v>1</v>
      </c>
      <c r="I108" s="57">
        <f>'[14]062'!$T$108</f>
        <v>1</v>
      </c>
      <c r="J108" s="120">
        <f>'[14]062'!$S$108</f>
        <v>8</v>
      </c>
      <c r="K108" s="119">
        <f>'[14]033'!$V$108</f>
        <v>1</v>
      </c>
      <c r="L108" s="57">
        <f>'[14]033'!$T$108</f>
        <v>1</v>
      </c>
      <c r="M108" s="120">
        <f>'[14]033'!$S$108</f>
        <v>8</v>
      </c>
      <c r="N108" s="119">
        <f>'[14]030'!$V$108</f>
        <v>1</v>
      </c>
      <c r="O108" s="57">
        <f>'[14]030'!$T$108</f>
        <v>1</v>
      </c>
      <c r="P108" s="120">
        <f>'[14]030'!$S$108</f>
        <v>8</v>
      </c>
      <c r="Q108" s="119">
        <f>'[14]037'!$V$108</f>
        <v>1</v>
      </c>
      <c r="R108" s="57">
        <f>'[14]037'!$T$108</f>
        <v>1</v>
      </c>
      <c r="S108" s="120">
        <f>'[14]037'!$S$108</f>
        <v>8</v>
      </c>
      <c r="T108" s="119">
        <f>'[14]038'!$V$108</f>
        <v>1</v>
      </c>
      <c r="U108" s="57">
        <f>'[14]038'!$T$108</f>
        <v>1</v>
      </c>
      <c r="V108" s="120">
        <f>'[14]038'!$S$108</f>
        <v>8</v>
      </c>
      <c r="W108" s="119">
        <f>'[14]050'!$V$108</f>
        <v>1</v>
      </c>
      <c r="X108" s="57">
        <f>'[14]050'!$T$108</f>
        <v>1</v>
      </c>
      <c r="Y108" s="120">
        <f>'[14]050'!$S$108</f>
        <v>8</v>
      </c>
      <c r="Z108" s="119">
        <f>'[14]168'!$V$108</f>
        <v>1</v>
      </c>
      <c r="AA108" s="57">
        <f>'[14]168'!$T$108</f>
        <v>1</v>
      </c>
      <c r="AB108" s="120">
        <f>'[14]168'!$S$108</f>
        <v>8</v>
      </c>
      <c r="AC108" s="119">
        <f>'[14]051'!$V$108</f>
        <v>1</v>
      </c>
      <c r="AD108" s="57">
        <f>'[14]051'!$T$108</f>
        <v>1</v>
      </c>
      <c r="AE108" s="120">
        <f>'[14]051'!$S$108</f>
        <v>8</v>
      </c>
    </row>
    <row r="109" spans="1:31" ht="27" customHeight="1">
      <c r="A109" s="247"/>
      <c r="B109" s="241"/>
      <c r="C109" s="115"/>
      <c r="D109" s="116"/>
      <c r="E109" s="127"/>
      <c r="F109" s="57"/>
      <c r="G109" s="120"/>
      <c r="H109" s="127"/>
      <c r="I109" s="57"/>
      <c r="J109" s="120"/>
      <c r="K109" s="127"/>
      <c r="L109" s="57"/>
      <c r="M109" s="120"/>
      <c r="N109" s="127"/>
      <c r="O109" s="57"/>
      <c r="P109" s="120"/>
      <c r="Q109" s="127"/>
      <c r="R109" s="57"/>
      <c r="S109" s="120"/>
      <c r="T109" s="127"/>
      <c r="U109" s="57"/>
      <c r="V109" s="120"/>
      <c r="W109" s="127"/>
      <c r="X109" s="57"/>
      <c r="Y109" s="120"/>
      <c r="Z109" s="127"/>
      <c r="AA109" s="57"/>
      <c r="AB109" s="120"/>
      <c r="AC109" s="127"/>
      <c r="AD109" s="57"/>
      <c r="AE109" s="120"/>
    </row>
    <row r="110" spans="1:31" ht="29.25" customHeight="1">
      <c r="A110" s="247"/>
      <c r="B110" s="241"/>
      <c r="C110" s="115"/>
      <c r="D110" s="116"/>
      <c r="E110" s="127"/>
      <c r="F110" s="57"/>
      <c r="G110" s="120"/>
      <c r="H110" s="127"/>
      <c r="I110" s="57"/>
      <c r="J110" s="120"/>
      <c r="K110" s="127"/>
      <c r="L110" s="57"/>
      <c r="M110" s="120"/>
      <c r="N110" s="127"/>
      <c r="O110" s="57"/>
      <c r="P110" s="120"/>
      <c r="Q110" s="127"/>
      <c r="R110" s="57"/>
      <c r="S110" s="120"/>
      <c r="T110" s="127"/>
      <c r="U110" s="57"/>
      <c r="V110" s="120"/>
      <c r="W110" s="127"/>
      <c r="X110" s="57"/>
      <c r="Y110" s="120"/>
      <c r="Z110" s="127"/>
      <c r="AA110" s="57"/>
      <c r="AB110" s="120"/>
      <c r="AC110" s="127"/>
      <c r="AD110" s="57"/>
      <c r="AE110" s="120"/>
    </row>
    <row r="111" spans="1:31" ht="30.75" customHeight="1">
      <c r="A111" s="247">
        <v>33</v>
      </c>
      <c r="B111" s="241" t="s">
        <v>129</v>
      </c>
      <c r="C111" s="113">
        <f>F111+I111+L111+O111+R111+U111+X111+AA111+AD111</f>
        <v>0</v>
      </c>
      <c r="D111" s="114">
        <f>G111+J111+M111+P111+S111+V111+Y111+AB111+AE111</f>
        <v>0</v>
      </c>
      <c r="E111" s="119">
        <f>'[14]041'!$V$111</f>
        <v>1</v>
      </c>
      <c r="F111" s="57">
        <f>'[14]041'!$T$111</f>
        <v>0</v>
      </c>
      <c r="G111" s="120">
        <f>'[14]041'!$S$111</f>
        <v>0</v>
      </c>
      <c r="H111" s="119">
        <f>'[14]062'!$V$111</f>
        <v>1</v>
      </c>
      <c r="I111" s="57">
        <f>'[14]062'!$T$111</f>
        <v>0</v>
      </c>
      <c r="J111" s="120">
        <f>'[14]062'!$S$111</f>
        <v>0</v>
      </c>
      <c r="K111" s="119">
        <f>'[14]033'!$V$111</f>
        <v>0</v>
      </c>
      <c r="L111" s="57">
        <f>'[14]033'!$T$111</f>
        <v>0</v>
      </c>
      <c r="M111" s="120">
        <f>'[14]033'!$S$111</f>
        <v>0</v>
      </c>
      <c r="N111" s="119">
        <f>'[14]030'!$V$111</f>
        <v>1</v>
      </c>
      <c r="O111" s="57">
        <f>'[14]030'!$T$111</f>
        <v>0</v>
      </c>
      <c r="P111" s="120">
        <f>'[14]030'!$S$111</f>
        <v>0</v>
      </c>
      <c r="Q111" s="119">
        <f>'[14]037'!$V$111</f>
        <v>1</v>
      </c>
      <c r="R111" s="57">
        <f>'[14]037'!$T$111</f>
        <v>0</v>
      </c>
      <c r="S111" s="120">
        <f>'[14]037'!$S$111</f>
        <v>0</v>
      </c>
      <c r="T111" s="119">
        <f>'[14]038'!$V$111</f>
        <v>1</v>
      </c>
      <c r="U111" s="57">
        <f>'[14]038'!$T$111</f>
        <v>0</v>
      </c>
      <c r="V111" s="120">
        <f>'[14]038'!$S$111</f>
        <v>0</v>
      </c>
      <c r="W111" s="119">
        <f>'[14]050'!$V$111</f>
        <v>1</v>
      </c>
      <c r="X111" s="57">
        <f>'[14]050'!$T$111</f>
        <v>0</v>
      </c>
      <c r="Y111" s="120">
        <f>'[14]050'!$S$111</f>
        <v>0</v>
      </c>
      <c r="Z111" s="119">
        <f>'[14]168'!$V$111</f>
        <v>1</v>
      </c>
      <c r="AA111" s="57">
        <f>'[14]168'!$T$111</f>
        <v>0</v>
      </c>
      <c r="AB111" s="120">
        <f>'[14]168'!$S$111</f>
        <v>0</v>
      </c>
      <c r="AC111" s="119">
        <f>'[14]051'!$V$111</f>
        <v>1</v>
      </c>
      <c r="AD111" s="57">
        <f>'[14]051'!$T$111</f>
        <v>0</v>
      </c>
      <c r="AE111" s="120">
        <f>'[14]051'!$S$111</f>
        <v>0</v>
      </c>
    </row>
    <row r="112" spans="1:31" ht="40.5" customHeight="1">
      <c r="A112" s="247"/>
      <c r="B112" s="241"/>
      <c r="C112" s="115"/>
      <c r="D112" s="116"/>
      <c r="E112" s="127"/>
      <c r="F112" s="57"/>
      <c r="G112" s="130"/>
      <c r="H112" s="127"/>
      <c r="I112" s="57"/>
      <c r="J112" s="130"/>
      <c r="K112" s="127"/>
      <c r="L112" s="57"/>
      <c r="M112" s="130"/>
      <c r="N112" s="127"/>
      <c r="O112" s="57"/>
      <c r="P112" s="130"/>
      <c r="Q112" s="127"/>
      <c r="R112" s="57"/>
      <c r="S112" s="130"/>
      <c r="T112" s="127"/>
      <c r="U112" s="57"/>
      <c r="V112" s="130"/>
      <c r="W112" s="127"/>
      <c r="X112" s="57"/>
      <c r="Y112" s="130"/>
      <c r="Z112" s="127"/>
      <c r="AA112" s="57"/>
      <c r="AB112" s="130"/>
      <c r="AC112" s="127"/>
      <c r="AD112" s="57"/>
      <c r="AE112" s="130"/>
    </row>
    <row r="113" spans="1:31" ht="72.75" customHeight="1" thickBot="1">
      <c r="A113" s="264"/>
      <c r="B113" s="265"/>
      <c r="C113" s="121"/>
      <c r="D113" s="122"/>
      <c r="E113" s="131"/>
      <c r="F113" s="132"/>
      <c r="G113" s="133"/>
      <c r="H113" s="131"/>
      <c r="I113" s="132"/>
      <c r="J113" s="133"/>
      <c r="K113" s="131"/>
      <c r="L113" s="132"/>
      <c r="M113" s="133"/>
      <c r="N113" s="131"/>
      <c r="O113" s="132"/>
      <c r="P113" s="133"/>
      <c r="Q113" s="131"/>
      <c r="R113" s="132"/>
      <c r="S113" s="133"/>
      <c r="T113" s="131"/>
      <c r="U113" s="132"/>
      <c r="V113" s="133"/>
      <c r="W113" s="131"/>
      <c r="X113" s="132"/>
      <c r="Y113" s="133"/>
      <c r="Z113" s="131"/>
      <c r="AA113" s="132"/>
      <c r="AB113" s="133"/>
      <c r="AC113" s="131"/>
      <c r="AD113" s="132"/>
      <c r="AE113" s="133"/>
    </row>
  </sheetData>
  <mergeCells count="97">
    <mergeCell ref="Z3:AB3"/>
    <mergeCell ref="AC3:AE3"/>
    <mergeCell ref="H4:I4"/>
    <mergeCell ref="K4:L4"/>
    <mergeCell ref="N4:O4"/>
    <mergeCell ref="Q4:R4"/>
    <mergeCell ref="T4:U4"/>
    <mergeCell ref="W4:X4"/>
    <mergeCell ref="Z4:AA4"/>
    <mergeCell ref="AC4:AD4"/>
    <mergeCell ref="K3:M3"/>
    <mergeCell ref="N3:P3"/>
    <mergeCell ref="Q3:S3"/>
    <mergeCell ref="T3:V3"/>
    <mergeCell ref="W3:Y3"/>
    <mergeCell ref="E4:F4"/>
    <mergeCell ref="E3:G3"/>
    <mergeCell ref="H3:J3"/>
    <mergeCell ref="C3:D4"/>
    <mergeCell ref="A111:A113"/>
    <mergeCell ref="B111:B113"/>
    <mergeCell ref="A33:B33"/>
    <mergeCell ref="A58:B58"/>
    <mergeCell ref="A59:B59"/>
    <mergeCell ref="A78:B78"/>
    <mergeCell ref="A79:B79"/>
    <mergeCell ref="A92:B92"/>
    <mergeCell ref="A105:A107"/>
    <mergeCell ref="B105:B107"/>
    <mergeCell ref="A108:A110"/>
    <mergeCell ref="B108:B110"/>
    <mergeCell ref="A99:A101"/>
    <mergeCell ref="B99:B101"/>
    <mergeCell ref="A102:A104"/>
    <mergeCell ref="B102:B104"/>
    <mergeCell ref="A93:A95"/>
    <mergeCell ref="B93:B95"/>
    <mergeCell ref="A96:A98"/>
    <mergeCell ref="B96:B98"/>
    <mergeCell ref="A86:A88"/>
    <mergeCell ref="B86:B88"/>
    <mergeCell ref="A89:A91"/>
    <mergeCell ref="B89:B91"/>
    <mergeCell ref="A80:A82"/>
    <mergeCell ref="B80:B82"/>
    <mergeCell ref="A83:A85"/>
    <mergeCell ref="B83:B85"/>
    <mergeCell ref="A75:A77"/>
    <mergeCell ref="B75:B77"/>
    <mergeCell ref="A69:A71"/>
    <mergeCell ref="B69:B71"/>
    <mergeCell ref="A72:A74"/>
    <mergeCell ref="B72:B74"/>
    <mergeCell ref="A63:A65"/>
    <mergeCell ref="B63:B65"/>
    <mergeCell ref="A66:A68"/>
    <mergeCell ref="B66:B68"/>
    <mergeCell ref="A60:A62"/>
    <mergeCell ref="B60:B62"/>
    <mergeCell ref="A52:A54"/>
    <mergeCell ref="B52:B54"/>
    <mergeCell ref="A55:A57"/>
    <mergeCell ref="B55:B57"/>
    <mergeCell ref="A46:A48"/>
    <mergeCell ref="B46:B48"/>
    <mergeCell ref="A49:A51"/>
    <mergeCell ref="B49:B51"/>
    <mergeCell ref="A40:A42"/>
    <mergeCell ref="B40:B42"/>
    <mergeCell ref="A43:A45"/>
    <mergeCell ref="B43:B45"/>
    <mergeCell ref="A34:A36"/>
    <mergeCell ref="B34:B36"/>
    <mergeCell ref="A37:A39"/>
    <mergeCell ref="B37:B39"/>
    <mergeCell ref="A27:A29"/>
    <mergeCell ref="B27:B29"/>
    <mergeCell ref="A30:A32"/>
    <mergeCell ref="B30:B32"/>
    <mergeCell ref="A21:A23"/>
    <mergeCell ref="B21:B23"/>
    <mergeCell ref="A24:A26"/>
    <mergeCell ref="B24:B26"/>
    <mergeCell ref="A15:A17"/>
    <mergeCell ref="B15:B17"/>
    <mergeCell ref="A18:A20"/>
    <mergeCell ref="B18:B20"/>
    <mergeCell ref="A12:A14"/>
    <mergeCell ref="B12:B14"/>
    <mergeCell ref="A2:D2"/>
    <mergeCell ref="A8:B8"/>
    <mergeCell ref="A6:B6"/>
    <mergeCell ref="A7:B7"/>
    <mergeCell ref="A9:A11"/>
    <mergeCell ref="B9:B11"/>
    <mergeCell ref="B3:B5"/>
    <mergeCell ref="A3:A5"/>
  </mergeCells>
  <conditionalFormatting sqref="F9 F12 F15 F18 F21 F24 F27 F34 I9 I12 I15 I18 I21 I24 I27 I34 L9 L12 L15 L18 L21 L24 L27 L34 O9 O12 O15 O18 O21 O24 O27 O34 R9 R12 R15 R18 R21 R24 R27 R34 U9 U12 U15 U18 U21 U24 U27 U34 X9 X12 X15 X18 X21 X24 X27 X34 AA9 AA12 AA15 AA18 AA21 AA24 AA27 AA34 AD9 AD12 AD15 AD18 AD21 AD24 AD27 AD34">
    <cfRule type="cellIs" dxfId="509" priority="711" operator="equal">
      <formula>1</formula>
    </cfRule>
    <cfRule type="cellIs" dxfId="508" priority="712" operator="equal">
      <formula>0</formula>
    </cfRule>
  </conditionalFormatting>
  <conditionalFormatting sqref="F30 I30 L30 O30 R30 U30">
    <cfRule type="cellIs" dxfId="507" priority="505" operator="equal">
      <formula>1</formula>
    </cfRule>
    <cfRule type="cellIs" dxfId="506" priority="506" operator="equal">
      <formula>0</formula>
    </cfRule>
  </conditionalFormatting>
  <conditionalFormatting sqref="F37 I37 L37 O37 R37 U37 X37 AA37 AD37">
    <cfRule type="cellIs" dxfId="505" priority="503" operator="equal">
      <formula>1</formula>
    </cfRule>
    <cfRule type="cellIs" dxfId="504" priority="504" operator="equal">
      <formula>0</formula>
    </cfRule>
  </conditionalFormatting>
  <conditionalFormatting sqref="F40 I40 L40 O40 R40 U40 X40 AA40 AD40">
    <cfRule type="cellIs" dxfId="503" priority="501" operator="equal">
      <formula>1</formula>
    </cfRule>
    <cfRule type="cellIs" dxfId="502" priority="502" operator="equal">
      <formula>0</formula>
    </cfRule>
  </conditionalFormatting>
  <conditionalFormatting sqref="F43 I43 L43 O43 R43 U43 X43 AA43 AD43">
    <cfRule type="cellIs" dxfId="501" priority="499" operator="equal">
      <formula>1</formula>
    </cfRule>
    <cfRule type="cellIs" dxfId="500" priority="500" operator="equal">
      <formula>0</formula>
    </cfRule>
  </conditionalFormatting>
  <conditionalFormatting sqref="F46 I46 L46 O46 R46 U46 X46 AA46 AD46">
    <cfRule type="cellIs" dxfId="499" priority="497" operator="equal">
      <formula>1</formula>
    </cfRule>
    <cfRule type="cellIs" dxfId="498" priority="498" operator="equal">
      <formula>0</formula>
    </cfRule>
  </conditionalFormatting>
  <conditionalFormatting sqref="F49 I49 L49 O49 R49 U49 X49 AA49 AD49">
    <cfRule type="cellIs" dxfId="497" priority="495" operator="equal">
      <formula>1</formula>
    </cfRule>
    <cfRule type="cellIs" dxfId="496" priority="496" operator="equal">
      <formula>0</formula>
    </cfRule>
  </conditionalFormatting>
  <conditionalFormatting sqref="F52 I52 L52 O52 R52 U52 X52 AA52 AD52">
    <cfRule type="cellIs" dxfId="495" priority="493" operator="equal">
      <formula>1</formula>
    </cfRule>
    <cfRule type="cellIs" dxfId="494" priority="494" operator="equal">
      <formula>0</formula>
    </cfRule>
  </conditionalFormatting>
  <conditionalFormatting sqref="F55 I55 L55 O55 R55 U55 X55 AA55 AD55">
    <cfRule type="cellIs" dxfId="493" priority="491" operator="equal">
      <formula>1</formula>
    </cfRule>
    <cfRule type="cellIs" dxfId="492" priority="492" operator="equal">
      <formula>0</formula>
    </cfRule>
  </conditionalFormatting>
  <conditionalFormatting sqref="F60 I60 L60 O60 R60 U60 X60 AA60 AD60">
    <cfRule type="cellIs" dxfId="491" priority="489" operator="equal">
      <formula>1</formula>
    </cfRule>
    <cfRule type="cellIs" dxfId="490" priority="490" operator="equal">
      <formula>0</formula>
    </cfRule>
  </conditionalFormatting>
  <conditionalFormatting sqref="F63 I63 L63 O63 R63 U63 X63 AA63 AD63">
    <cfRule type="cellIs" dxfId="489" priority="487" operator="equal">
      <formula>1</formula>
    </cfRule>
    <cfRule type="cellIs" dxfId="488" priority="488" operator="equal">
      <formula>0</formula>
    </cfRule>
  </conditionalFormatting>
  <conditionalFormatting sqref="F66 I66 L66 O66 R66 U66 X66 AA66 AD66">
    <cfRule type="cellIs" dxfId="487" priority="485" operator="equal">
      <formula>1</formula>
    </cfRule>
    <cfRule type="cellIs" dxfId="486" priority="486" operator="equal">
      <formula>0</formula>
    </cfRule>
  </conditionalFormatting>
  <conditionalFormatting sqref="F69 I69 L69 O69 R69 U69 X69 AA69 AD69">
    <cfRule type="cellIs" dxfId="485" priority="483" operator="equal">
      <formula>1</formula>
    </cfRule>
    <cfRule type="cellIs" dxfId="484" priority="484" operator="equal">
      <formula>0</formula>
    </cfRule>
  </conditionalFormatting>
  <conditionalFormatting sqref="F72 I72 L72 O72 R72 U72 X72 AA72 AD72">
    <cfRule type="cellIs" dxfId="483" priority="481" operator="equal">
      <formula>1</formula>
    </cfRule>
    <cfRule type="cellIs" dxfId="482" priority="482" operator="equal">
      <formula>0</formula>
    </cfRule>
  </conditionalFormatting>
  <conditionalFormatting sqref="F75 I75 L75 O75 R75 U75 X75 AA75 AD75">
    <cfRule type="cellIs" dxfId="481" priority="479" operator="equal">
      <formula>1</formula>
    </cfRule>
    <cfRule type="cellIs" dxfId="480" priority="480" operator="equal">
      <formula>0</formula>
    </cfRule>
  </conditionalFormatting>
  <conditionalFormatting sqref="F80 I80 L80 O80 R80 U80 X80 AA80 AD80">
    <cfRule type="cellIs" dxfId="479" priority="477" operator="equal">
      <formula>1</formula>
    </cfRule>
    <cfRule type="cellIs" dxfId="478" priority="478" operator="equal">
      <formula>0</formula>
    </cfRule>
  </conditionalFormatting>
  <conditionalFormatting sqref="F83 I83 L83 O83 R83 U83 X83 AA83 AD83">
    <cfRule type="cellIs" dxfId="477" priority="475" operator="equal">
      <formula>1</formula>
    </cfRule>
    <cfRule type="cellIs" dxfId="476" priority="476" operator="equal">
      <formula>0</formula>
    </cfRule>
  </conditionalFormatting>
  <conditionalFormatting sqref="F86 I86 L86 O86 R86 U86 X86 AA86 AD86">
    <cfRule type="cellIs" dxfId="475" priority="473" operator="equal">
      <formula>1</formula>
    </cfRule>
    <cfRule type="cellIs" dxfId="474" priority="474" operator="equal">
      <formula>0</formula>
    </cfRule>
  </conditionalFormatting>
  <conditionalFormatting sqref="F89 I89 L89 O89 R89 U89 X89 AA89 AD89">
    <cfRule type="cellIs" dxfId="473" priority="471" operator="equal">
      <formula>1</formula>
    </cfRule>
    <cfRule type="cellIs" dxfId="472" priority="472" operator="equal">
      <formula>0</formula>
    </cfRule>
  </conditionalFormatting>
  <conditionalFormatting sqref="F93 I93 L93 O93 R93 U93 X93 AA93 AD93">
    <cfRule type="cellIs" dxfId="471" priority="469" operator="equal">
      <formula>1</formula>
    </cfRule>
    <cfRule type="cellIs" dxfId="470" priority="470" operator="equal">
      <formula>0</formula>
    </cfRule>
  </conditionalFormatting>
  <conditionalFormatting sqref="F96 I96 L96 O96 R96 U96 X96 AA96 AD96">
    <cfRule type="cellIs" dxfId="469" priority="467" operator="equal">
      <formula>1</formula>
    </cfRule>
    <cfRule type="cellIs" dxfId="468" priority="468" operator="equal">
      <formula>0</formula>
    </cfRule>
  </conditionalFormatting>
  <conditionalFormatting sqref="F99 I99 L99 O99 R99 U99 X99 AA99 AD99">
    <cfRule type="cellIs" dxfId="467" priority="465" operator="equal">
      <formula>1</formula>
    </cfRule>
    <cfRule type="cellIs" dxfId="466" priority="466" operator="equal">
      <formula>0</formula>
    </cfRule>
  </conditionalFormatting>
  <conditionalFormatting sqref="F102 I102 L102 O102 R102 U102 X102 AA102 AD102">
    <cfRule type="cellIs" dxfId="465" priority="463" operator="equal">
      <formula>1</formula>
    </cfRule>
    <cfRule type="cellIs" dxfId="464" priority="464" operator="equal">
      <formula>0</formula>
    </cfRule>
  </conditionalFormatting>
  <conditionalFormatting sqref="F105 I105 L105 O105 R105 U105 X105 AA105 AD105">
    <cfRule type="cellIs" dxfId="463" priority="461" operator="equal">
      <formula>1</formula>
    </cfRule>
    <cfRule type="cellIs" dxfId="462" priority="462" operator="equal">
      <formula>0</formula>
    </cfRule>
  </conditionalFormatting>
  <conditionalFormatting sqref="F108 I108 L108 O108 R108 U108 X108 AA108 AD108">
    <cfRule type="cellIs" dxfId="461" priority="459" operator="equal">
      <formula>1</formula>
    </cfRule>
    <cfRule type="cellIs" dxfId="460" priority="460" operator="equal">
      <formula>0</formula>
    </cfRule>
  </conditionalFormatting>
  <conditionalFormatting sqref="F111 I111 L111 O111 R111 U111 X111 AA111 AD111">
    <cfRule type="cellIs" dxfId="459" priority="457" operator="equal">
      <formula>1</formula>
    </cfRule>
    <cfRule type="cellIs" dxfId="458" priority="458" operator="equal">
      <formula>0</formula>
    </cfRule>
  </conditionalFormatting>
  <conditionalFormatting sqref="F30">
    <cfRule type="cellIs" dxfId="457" priority="455" operator="equal">
      <formula>1</formula>
    </cfRule>
    <cfRule type="cellIs" dxfId="456" priority="456" operator="equal">
      <formula>0</formula>
    </cfRule>
  </conditionalFormatting>
  <conditionalFormatting sqref="F37">
    <cfRule type="cellIs" dxfId="455" priority="453" operator="equal">
      <formula>1</formula>
    </cfRule>
    <cfRule type="cellIs" dxfId="454" priority="454" operator="equal">
      <formula>0</formula>
    </cfRule>
  </conditionalFormatting>
  <conditionalFormatting sqref="F40">
    <cfRule type="cellIs" dxfId="453" priority="451" operator="equal">
      <formula>1</formula>
    </cfRule>
    <cfRule type="cellIs" dxfId="452" priority="452" operator="equal">
      <formula>0</formula>
    </cfRule>
  </conditionalFormatting>
  <conditionalFormatting sqref="F43">
    <cfRule type="cellIs" dxfId="451" priority="449" operator="equal">
      <formula>1</formula>
    </cfRule>
    <cfRule type="cellIs" dxfId="450" priority="450" operator="equal">
      <formula>0</formula>
    </cfRule>
  </conditionalFormatting>
  <conditionalFormatting sqref="F46">
    <cfRule type="cellIs" dxfId="449" priority="447" operator="equal">
      <formula>1</formula>
    </cfRule>
    <cfRule type="cellIs" dxfId="448" priority="448" operator="equal">
      <formula>0</formula>
    </cfRule>
  </conditionalFormatting>
  <conditionalFormatting sqref="F49">
    <cfRule type="cellIs" dxfId="447" priority="445" operator="equal">
      <formula>1</formula>
    </cfRule>
    <cfRule type="cellIs" dxfId="446" priority="446" operator="equal">
      <formula>0</formula>
    </cfRule>
  </conditionalFormatting>
  <conditionalFormatting sqref="F52">
    <cfRule type="cellIs" dxfId="445" priority="443" operator="equal">
      <formula>1</formula>
    </cfRule>
    <cfRule type="cellIs" dxfId="444" priority="444" operator="equal">
      <formula>0</formula>
    </cfRule>
  </conditionalFormatting>
  <conditionalFormatting sqref="F55">
    <cfRule type="cellIs" dxfId="443" priority="441" operator="equal">
      <formula>1</formula>
    </cfRule>
    <cfRule type="cellIs" dxfId="442" priority="442" operator="equal">
      <formula>0</formula>
    </cfRule>
  </conditionalFormatting>
  <conditionalFormatting sqref="F60">
    <cfRule type="cellIs" dxfId="441" priority="439" operator="equal">
      <formula>1</formula>
    </cfRule>
    <cfRule type="cellIs" dxfId="440" priority="440" operator="equal">
      <formula>0</formula>
    </cfRule>
  </conditionalFormatting>
  <conditionalFormatting sqref="F63">
    <cfRule type="cellIs" dxfId="439" priority="437" operator="equal">
      <formula>1</formula>
    </cfRule>
    <cfRule type="cellIs" dxfId="438" priority="438" operator="equal">
      <formula>0</formula>
    </cfRule>
  </conditionalFormatting>
  <conditionalFormatting sqref="F66">
    <cfRule type="cellIs" dxfId="437" priority="435" operator="equal">
      <formula>1</formula>
    </cfRule>
    <cfRule type="cellIs" dxfId="436" priority="436" operator="equal">
      <formula>0</formula>
    </cfRule>
  </conditionalFormatting>
  <conditionalFormatting sqref="F69">
    <cfRule type="cellIs" dxfId="435" priority="433" operator="equal">
      <formula>1</formula>
    </cfRule>
    <cfRule type="cellIs" dxfId="434" priority="434" operator="equal">
      <formula>0</formula>
    </cfRule>
  </conditionalFormatting>
  <conditionalFormatting sqref="F72">
    <cfRule type="cellIs" dxfId="433" priority="431" operator="equal">
      <formula>1</formula>
    </cfRule>
    <cfRule type="cellIs" dxfId="432" priority="432" operator="equal">
      <formula>0</formula>
    </cfRule>
  </conditionalFormatting>
  <conditionalFormatting sqref="F75">
    <cfRule type="cellIs" dxfId="431" priority="429" operator="equal">
      <formula>1</formula>
    </cfRule>
    <cfRule type="cellIs" dxfId="430" priority="430" operator="equal">
      <formula>0</formula>
    </cfRule>
  </conditionalFormatting>
  <conditionalFormatting sqref="F80">
    <cfRule type="cellIs" dxfId="429" priority="427" operator="equal">
      <formula>1</formula>
    </cfRule>
    <cfRule type="cellIs" dxfId="428" priority="428" operator="equal">
      <formula>0</formula>
    </cfRule>
  </conditionalFormatting>
  <conditionalFormatting sqref="F83">
    <cfRule type="cellIs" dxfId="427" priority="425" operator="equal">
      <formula>1</formula>
    </cfRule>
    <cfRule type="cellIs" dxfId="426" priority="426" operator="equal">
      <formula>0</formula>
    </cfRule>
  </conditionalFormatting>
  <conditionalFormatting sqref="F86">
    <cfRule type="cellIs" dxfId="425" priority="423" operator="equal">
      <formula>1</formula>
    </cfRule>
    <cfRule type="cellIs" dxfId="424" priority="424" operator="equal">
      <formula>0</formula>
    </cfRule>
  </conditionalFormatting>
  <conditionalFormatting sqref="F89">
    <cfRule type="cellIs" dxfId="423" priority="421" operator="equal">
      <formula>1</formula>
    </cfRule>
    <cfRule type="cellIs" dxfId="422" priority="422" operator="equal">
      <formula>0</formula>
    </cfRule>
  </conditionalFormatting>
  <conditionalFormatting sqref="F93">
    <cfRule type="cellIs" dxfId="421" priority="419" operator="equal">
      <formula>1</formula>
    </cfRule>
    <cfRule type="cellIs" dxfId="420" priority="420" operator="equal">
      <formula>0</formula>
    </cfRule>
  </conditionalFormatting>
  <conditionalFormatting sqref="F96">
    <cfRule type="cellIs" dxfId="419" priority="417" operator="equal">
      <formula>1</formula>
    </cfRule>
    <cfRule type="cellIs" dxfId="418" priority="418" operator="equal">
      <formula>0</formula>
    </cfRule>
  </conditionalFormatting>
  <conditionalFormatting sqref="F99">
    <cfRule type="cellIs" dxfId="417" priority="415" operator="equal">
      <formula>1</formula>
    </cfRule>
    <cfRule type="cellIs" dxfId="416" priority="416" operator="equal">
      <formula>0</formula>
    </cfRule>
  </conditionalFormatting>
  <conditionalFormatting sqref="F102">
    <cfRule type="cellIs" dxfId="415" priority="413" operator="equal">
      <formula>1</formula>
    </cfRule>
    <cfRule type="cellIs" dxfId="414" priority="414" operator="equal">
      <formula>0</formula>
    </cfRule>
  </conditionalFormatting>
  <conditionalFormatting sqref="F105">
    <cfRule type="cellIs" dxfId="413" priority="411" operator="equal">
      <formula>1</formula>
    </cfRule>
    <cfRule type="cellIs" dxfId="412" priority="412" operator="equal">
      <formula>0</formula>
    </cfRule>
  </conditionalFormatting>
  <conditionalFormatting sqref="F108">
    <cfRule type="cellIs" dxfId="411" priority="409" operator="equal">
      <formula>1</formula>
    </cfRule>
    <cfRule type="cellIs" dxfId="410" priority="410" operator="equal">
      <formula>0</formula>
    </cfRule>
  </conditionalFormatting>
  <conditionalFormatting sqref="F111">
    <cfRule type="cellIs" dxfId="409" priority="407" operator="equal">
      <formula>1</formula>
    </cfRule>
    <cfRule type="cellIs" dxfId="408" priority="408" operator="equal">
      <formula>0</formula>
    </cfRule>
  </conditionalFormatting>
  <conditionalFormatting sqref="I30">
    <cfRule type="cellIs" dxfId="407" priority="405" operator="equal">
      <formula>1</formula>
    </cfRule>
    <cfRule type="cellIs" dxfId="406" priority="406" operator="equal">
      <formula>0</formula>
    </cfRule>
  </conditionalFormatting>
  <conditionalFormatting sqref="I37">
    <cfRule type="cellIs" dxfId="405" priority="403" operator="equal">
      <formula>1</formula>
    </cfRule>
    <cfRule type="cellIs" dxfId="404" priority="404" operator="equal">
      <formula>0</formula>
    </cfRule>
  </conditionalFormatting>
  <conditionalFormatting sqref="I40">
    <cfRule type="cellIs" dxfId="403" priority="401" operator="equal">
      <formula>1</formula>
    </cfRule>
    <cfRule type="cellIs" dxfId="402" priority="402" operator="equal">
      <formula>0</formula>
    </cfRule>
  </conditionalFormatting>
  <conditionalFormatting sqref="I43">
    <cfRule type="cellIs" dxfId="401" priority="399" operator="equal">
      <formula>1</formula>
    </cfRule>
    <cfRule type="cellIs" dxfId="400" priority="400" operator="equal">
      <formula>0</formula>
    </cfRule>
  </conditionalFormatting>
  <conditionalFormatting sqref="I46">
    <cfRule type="cellIs" dxfId="399" priority="397" operator="equal">
      <formula>1</formula>
    </cfRule>
    <cfRule type="cellIs" dxfId="398" priority="398" operator="equal">
      <formula>0</formula>
    </cfRule>
  </conditionalFormatting>
  <conditionalFormatting sqref="I49">
    <cfRule type="cellIs" dxfId="397" priority="395" operator="equal">
      <formula>1</formula>
    </cfRule>
    <cfRule type="cellIs" dxfId="396" priority="396" operator="equal">
      <formula>0</formula>
    </cfRule>
  </conditionalFormatting>
  <conditionalFormatting sqref="I52">
    <cfRule type="cellIs" dxfId="395" priority="393" operator="equal">
      <formula>1</formula>
    </cfRule>
    <cfRule type="cellIs" dxfId="394" priority="394" operator="equal">
      <formula>0</formula>
    </cfRule>
  </conditionalFormatting>
  <conditionalFormatting sqref="I55">
    <cfRule type="cellIs" dxfId="393" priority="391" operator="equal">
      <formula>1</formula>
    </cfRule>
    <cfRule type="cellIs" dxfId="392" priority="392" operator="equal">
      <formula>0</formula>
    </cfRule>
  </conditionalFormatting>
  <conditionalFormatting sqref="I60">
    <cfRule type="cellIs" dxfId="391" priority="389" operator="equal">
      <formula>1</formula>
    </cfRule>
    <cfRule type="cellIs" dxfId="390" priority="390" operator="equal">
      <formula>0</formula>
    </cfRule>
  </conditionalFormatting>
  <conditionalFormatting sqref="I63">
    <cfRule type="cellIs" dxfId="389" priority="387" operator="equal">
      <formula>1</formula>
    </cfRule>
    <cfRule type="cellIs" dxfId="388" priority="388" operator="equal">
      <formula>0</formula>
    </cfRule>
  </conditionalFormatting>
  <conditionalFormatting sqref="I66">
    <cfRule type="cellIs" dxfId="387" priority="385" operator="equal">
      <formula>1</formula>
    </cfRule>
    <cfRule type="cellIs" dxfId="386" priority="386" operator="equal">
      <formula>0</formula>
    </cfRule>
  </conditionalFormatting>
  <conditionalFormatting sqref="I69">
    <cfRule type="cellIs" dxfId="385" priority="383" operator="equal">
      <formula>1</formula>
    </cfRule>
    <cfRule type="cellIs" dxfId="384" priority="384" operator="equal">
      <formula>0</formula>
    </cfRule>
  </conditionalFormatting>
  <conditionalFormatting sqref="I72">
    <cfRule type="cellIs" dxfId="383" priority="381" operator="equal">
      <formula>1</formula>
    </cfRule>
    <cfRule type="cellIs" dxfId="382" priority="382" operator="equal">
      <formula>0</formula>
    </cfRule>
  </conditionalFormatting>
  <conditionalFormatting sqref="I75">
    <cfRule type="cellIs" dxfId="381" priority="379" operator="equal">
      <formula>1</formula>
    </cfRule>
    <cfRule type="cellIs" dxfId="380" priority="380" operator="equal">
      <formula>0</formula>
    </cfRule>
  </conditionalFormatting>
  <conditionalFormatting sqref="I80">
    <cfRule type="cellIs" dxfId="379" priority="377" operator="equal">
      <formula>1</formula>
    </cfRule>
    <cfRule type="cellIs" dxfId="378" priority="378" operator="equal">
      <formula>0</formula>
    </cfRule>
  </conditionalFormatting>
  <conditionalFormatting sqref="I83">
    <cfRule type="cellIs" dxfId="377" priority="375" operator="equal">
      <formula>1</formula>
    </cfRule>
    <cfRule type="cellIs" dxfId="376" priority="376" operator="equal">
      <formula>0</formula>
    </cfRule>
  </conditionalFormatting>
  <conditionalFormatting sqref="I86">
    <cfRule type="cellIs" dxfId="375" priority="373" operator="equal">
      <formula>1</formula>
    </cfRule>
    <cfRule type="cellIs" dxfId="374" priority="374" operator="equal">
      <formula>0</formula>
    </cfRule>
  </conditionalFormatting>
  <conditionalFormatting sqref="I89">
    <cfRule type="cellIs" dxfId="373" priority="371" operator="equal">
      <formula>1</formula>
    </cfRule>
    <cfRule type="cellIs" dxfId="372" priority="372" operator="equal">
      <formula>0</formula>
    </cfRule>
  </conditionalFormatting>
  <conditionalFormatting sqref="I93">
    <cfRule type="cellIs" dxfId="371" priority="369" operator="equal">
      <formula>1</formula>
    </cfRule>
    <cfRule type="cellIs" dxfId="370" priority="370" operator="equal">
      <formula>0</formula>
    </cfRule>
  </conditionalFormatting>
  <conditionalFormatting sqref="I96">
    <cfRule type="cellIs" dxfId="369" priority="367" operator="equal">
      <formula>1</formula>
    </cfRule>
    <cfRule type="cellIs" dxfId="368" priority="368" operator="equal">
      <formula>0</formula>
    </cfRule>
  </conditionalFormatting>
  <conditionalFormatting sqref="I99">
    <cfRule type="cellIs" dxfId="367" priority="365" operator="equal">
      <formula>1</formula>
    </cfRule>
    <cfRule type="cellIs" dxfId="366" priority="366" operator="equal">
      <formula>0</formula>
    </cfRule>
  </conditionalFormatting>
  <conditionalFormatting sqref="I102">
    <cfRule type="cellIs" dxfId="365" priority="363" operator="equal">
      <formula>1</formula>
    </cfRule>
    <cfRule type="cellIs" dxfId="364" priority="364" operator="equal">
      <formula>0</formula>
    </cfRule>
  </conditionalFormatting>
  <conditionalFormatting sqref="I105">
    <cfRule type="cellIs" dxfId="363" priority="361" operator="equal">
      <formula>1</formula>
    </cfRule>
    <cfRule type="cellIs" dxfId="362" priority="362" operator="equal">
      <formula>0</formula>
    </cfRule>
  </conditionalFormatting>
  <conditionalFormatting sqref="I108">
    <cfRule type="cellIs" dxfId="361" priority="359" operator="equal">
      <formula>1</formula>
    </cfRule>
    <cfRule type="cellIs" dxfId="360" priority="360" operator="equal">
      <formula>0</formula>
    </cfRule>
  </conditionalFormatting>
  <conditionalFormatting sqref="I111">
    <cfRule type="cellIs" dxfId="359" priority="357" operator="equal">
      <formula>1</formula>
    </cfRule>
    <cfRule type="cellIs" dxfId="358" priority="358" operator="equal">
      <formula>0</formula>
    </cfRule>
  </conditionalFormatting>
  <conditionalFormatting sqref="L30">
    <cfRule type="cellIs" dxfId="357" priority="355" operator="equal">
      <formula>1</formula>
    </cfRule>
    <cfRule type="cellIs" dxfId="356" priority="356" operator="equal">
      <formula>0</formula>
    </cfRule>
  </conditionalFormatting>
  <conditionalFormatting sqref="L37">
    <cfRule type="cellIs" dxfId="355" priority="353" operator="equal">
      <formula>1</formula>
    </cfRule>
    <cfRule type="cellIs" dxfId="354" priority="354" operator="equal">
      <formula>0</formula>
    </cfRule>
  </conditionalFormatting>
  <conditionalFormatting sqref="L40">
    <cfRule type="cellIs" dxfId="353" priority="351" operator="equal">
      <formula>1</formula>
    </cfRule>
    <cfRule type="cellIs" dxfId="352" priority="352" operator="equal">
      <formula>0</formula>
    </cfRule>
  </conditionalFormatting>
  <conditionalFormatting sqref="L43">
    <cfRule type="cellIs" dxfId="351" priority="349" operator="equal">
      <formula>1</formula>
    </cfRule>
    <cfRule type="cellIs" dxfId="350" priority="350" operator="equal">
      <formula>0</formula>
    </cfRule>
  </conditionalFormatting>
  <conditionalFormatting sqref="L46">
    <cfRule type="cellIs" dxfId="349" priority="347" operator="equal">
      <formula>1</formula>
    </cfRule>
    <cfRule type="cellIs" dxfId="348" priority="348" operator="equal">
      <formula>0</formula>
    </cfRule>
  </conditionalFormatting>
  <conditionalFormatting sqref="L49">
    <cfRule type="cellIs" dxfId="347" priority="345" operator="equal">
      <formula>1</formula>
    </cfRule>
    <cfRule type="cellIs" dxfId="346" priority="346" operator="equal">
      <formula>0</formula>
    </cfRule>
  </conditionalFormatting>
  <conditionalFormatting sqref="L52">
    <cfRule type="cellIs" dxfId="345" priority="343" operator="equal">
      <formula>1</formula>
    </cfRule>
    <cfRule type="cellIs" dxfId="344" priority="344" operator="equal">
      <formula>0</formula>
    </cfRule>
  </conditionalFormatting>
  <conditionalFormatting sqref="L55">
    <cfRule type="cellIs" dxfId="343" priority="341" operator="equal">
      <formula>1</formula>
    </cfRule>
    <cfRule type="cellIs" dxfId="342" priority="342" operator="equal">
      <formula>0</formula>
    </cfRule>
  </conditionalFormatting>
  <conditionalFormatting sqref="L60">
    <cfRule type="cellIs" dxfId="341" priority="339" operator="equal">
      <formula>1</formula>
    </cfRule>
    <cfRule type="cellIs" dxfId="340" priority="340" operator="equal">
      <formula>0</formula>
    </cfRule>
  </conditionalFormatting>
  <conditionalFormatting sqref="L63">
    <cfRule type="cellIs" dxfId="339" priority="337" operator="equal">
      <formula>1</formula>
    </cfRule>
    <cfRule type="cellIs" dxfId="338" priority="338" operator="equal">
      <formula>0</formula>
    </cfRule>
  </conditionalFormatting>
  <conditionalFormatting sqref="L66">
    <cfRule type="cellIs" dxfId="337" priority="335" operator="equal">
      <formula>1</formula>
    </cfRule>
    <cfRule type="cellIs" dxfId="336" priority="336" operator="equal">
      <formula>0</formula>
    </cfRule>
  </conditionalFormatting>
  <conditionalFormatting sqref="L69">
    <cfRule type="cellIs" dxfId="335" priority="333" operator="equal">
      <formula>1</formula>
    </cfRule>
    <cfRule type="cellIs" dxfId="334" priority="334" operator="equal">
      <formula>0</formula>
    </cfRule>
  </conditionalFormatting>
  <conditionalFormatting sqref="L72">
    <cfRule type="cellIs" dxfId="333" priority="331" operator="equal">
      <formula>1</formula>
    </cfRule>
    <cfRule type="cellIs" dxfId="332" priority="332" operator="equal">
      <formula>0</formula>
    </cfRule>
  </conditionalFormatting>
  <conditionalFormatting sqref="L75">
    <cfRule type="cellIs" dxfId="331" priority="329" operator="equal">
      <formula>1</formula>
    </cfRule>
    <cfRule type="cellIs" dxfId="330" priority="330" operator="equal">
      <formula>0</formula>
    </cfRule>
  </conditionalFormatting>
  <conditionalFormatting sqref="L80">
    <cfRule type="cellIs" dxfId="329" priority="327" operator="equal">
      <formula>1</formula>
    </cfRule>
    <cfRule type="cellIs" dxfId="328" priority="328" operator="equal">
      <formula>0</formula>
    </cfRule>
  </conditionalFormatting>
  <conditionalFormatting sqref="L83">
    <cfRule type="cellIs" dxfId="327" priority="325" operator="equal">
      <formula>1</formula>
    </cfRule>
    <cfRule type="cellIs" dxfId="326" priority="326" operator="equal">
      <formula>0</formula>
    </cfRule>
  </conditionalFormatting>
  <conditionalFormatting sqref="L86">
    <cfRule type="cellIs" dxfId="325" priority="323" operator="equal">
      <formula>1</formula>
    </cfRule>
    <cfRule type="cellIs" dxfId="324" priority="324" operator="equal">
      <formula>0</formula>
    </cfRule>
  </conditionalFormatting>
  <conditionalFormatting sqref="L89">
    <cfRule type="cellIs" dxfId="323" priority="321" operator="equal">
      <formula>1</formula>
    </cfRule>
    <cfRule type="cellIs" dxfId="322" priority="322" operator="equal">
      <formula>0</formula>
    </cfRule>
  </conditionalFormatting>
  <conditionalFormatting sqref="L93">
    <cfRule type="cellIs" dxfId="321" priority="319" operator="equal">
      <formula>1</formula>
    </cfRule>
    <cfRule type="cellIs" dxfId="320" priority="320" operator="equal">
      <formula>0</formula>
    </cfRule>
  </conditionalFormatting>
  <conditionalFormatting sqref="L96">
    <cfRule type="cellIs" dxfId="319" priority="317" operator="equal">
      <formula>1</formula>
    </cfRule>
    <cfRule type="cellIs" dxfId="318" priority="318" operator="equal">
      <formula>0</formula>
    </cfRule>
  </conditionalFormatting>
  <conditionalFormatting sqref="L99">
    <cfRule type="cellIs" dxfId="317" priority="315" operator="equal">
      <formula>1</formula>
    </cfRule>
    <cfRule type="cellIs" dxfId="316" priority="316" operator="equal">
      <formula>0</formula>
    </cfRule>
  </conditionalFormatting>
  <conditionalFormatting sqref="L102">
    <cfRule type="cellIs" dxfId="315" priority="313" operator="equal">
      <formula>1</formula>
    </cfRule>
    <cfRule type="cellIs" dxfId="314" priority="314" operator="equal">
      <formula>0</formula>
    </cfRule>
  </conditionalFormatting>
  <conditionalFormatting sqref="L105">
    <cfRule type="cellIs" dxfId="313" priority="311" operator="equal">
      <formula>1</formula>
    </cfRule>
    <cfRule type="cellIs" dxfId="312" priority="312" operator="equal">
      <formula>0</formula>
    </cfRule>
  </conditionalFormatting>
  <conditionalFormatting sqref="L108">
    <cfRule type="cellIs" dxfId="311" priority="309" operator="equal">
      <formula>1</formula>
    </cfRule>
    <cfRule type="cellIs" dxfId="310" priority="310" operator="equal">
      <formula>0</formula>
    </cfRule>
  </conditionalFormatting>
  <conditionalFormatting sqref="L111">
    <cfRule type="cellIs" dxfId="309" priority="307" operator="equal">
      <formula>1</formula>
    </cfRule>
    <cfRule type="cellIs" dxfId="308" priority="308" operator="equal">
      <formula>0</formula>
    </cfRule>
  </conditionalFormatting>
  <conditionalFormatting sqref="O30">
    <cfRule type="cellIs" dxfId="307" priority="305" operator="equal">
      <formula>1</formula>
    </cfRule>
    <cfRule type="cellIs" dxfId="306" priority="306" operator="equal">
      <formula>0</formula>
    </cfRule>
  </conditionalFormatting>
  <conditionalFormatting sqref="O37">
    <cfRule type="cellIs" dxfId="305" priority="303" operator="equal">
      <formula>1</formula>
    </cfRule>
    <cfRule type="cellIs" dxfId="304" priority="304" operator="equal">
      <formula>0</formula>
    </cfRule>
  </conditionalFormatting>
  <conditionalFormatting sqref="O40">
    <cfRule type="cellIs" dxfId="303" priority="301" operator="equal">
      <formula>1</formula>
    </cfRule>
    <cfRule type="cellIs" dxfId="302" priority="302" operator="equal">
      <formula>0</formula>
    </cfRule>
  </conditionalFormatting>
  <conditionalFormatting sqref="O43">
    <cfRule type="cellIs" dxfId="301" priority="299" operator="equal">
      <formula>1</formula>
    </cfRule>
    <cfRule type="cellIs" dxfId="300" priority="300" operator="equal">
      <formula>0</formula>
    </cfRule>
  </conditionalFormatting>
  <conditionalFormatting sqref="O46">
    <cfRule type="cellIs" dxfId="299" priority="297" operator="equal">
      <formula>1</formula>
    </cfRule>
    <cfRule type="cellIs" dxfId="298" priority="298" operator="equal">
      <formula>0</formula>
    </cfRule>
  </conditionalFormatting>
  <conditionalFormatting sqref="O49">
    <cfRule type="cellIs" dxfId="297" priority="295" operator="equal">
      <formula>1</formula>
    </cfRule>
    <cfRule type="cellIs" dxfId="296" priority="296" operator="equal">
      <formula>0</formula>
    </cfRule>
  </conditionalFormatting>
  <conditionalFormatting sqref="O52">
    <cfRule type="cellIs" dxfId="295" priority="293" operator="equal">
      <formula>1</formula>
    </cfRule>
    <cfRule type="cellIs" dxfId="294" priority="294" operator="equal">
      <formula>0</formula>
    </cfRule>
  </conditionalFormatting>
  <conditionalFormatting sqref="O55">
    <cfRule type="cellIs" dxfId="293" priority="291" operator="equal">
      <formula>1</formula>
    </cfRule>
    <cfRule type="cellIs" dxfId="292" priority="292" operator="equal">
      <formula>0</formula>
    </cfRule>
  </conditionalFormatting>
  <conditionalFormatting sqref="O60">
    <cfRule type="cellIs" dxfId="291" priority="289" operator="equal">
      <formula>1</formula>
    </cfRule>
    <cfRule type="cellIs" dxfId="290" priority="290" operator="equal">
      <formula>0</formula>
    </cfRule>
  </conditionalFormatting>
  <conditionalFormatting sqref="O63">
    <cfRule type="cellIs" dxfId="289" priority="287" operator="equal">
      <formula>1</formula>
    </cfRule>
    <cfRule type="cellIs" dxfId="288" priority="288" operator="equal">
      <formula>0</formula>
    </cfRule>
  </conditionalFormatting>
  <conditionalFormatting sqref="O66">
    <cfRule type="cellIs" dxfId="287" priority="285" operator="equal">
      <formula>1</formula>
    </cfRule>
    <cfRule type="cellIs" dxfId="286" priority="286" operator="equal">
      <formula>0</formula>
    </cfRule>
  </conditionalFormatting>
  <conditionalFormatting sqref="O69">
    <cfRule type="cellIs" dxfId="285" priority="283" operator="equal">
      <formula>1</formula>
    </cfRule>
    <cfRule type="cellIs" dxfId="284" priority="284" operator="equal">
      <formula>0</formula>
    </cfRule>
  </conditionalFormatting>
  <conditionalFormatting sqref="O72">
    <cfRule type="cellIs" dxfId="283" priority="281" operator="equal">
      <formula>1</formula>
    </cfRule>
    <cfRule type="cellIs" dxfId="282" priority="282" operator="equal">
      <formula>0</formula>
    </cfRule>
  </conditionalFormatting>
  <conditionalFormatting sqref="O75">
    <cfRule type="cellIs" dxfId="281" priority="279" operator="equal">
      <formula>1</formula>
    </cfRule>
    <cfRule type="cellIs" dxfId="280" priority="280" operator="equal">
      <formula>0</formula>
    </cfRule>
  </conditionalFormatting>
  <conditionalFormatting sqref="O80">
    <cfRule type="cellIs" dxfId="279" priority="277" operator="equal">
      <formula>1</formula>
    </cfRule>
    <cfRule type="cellIs" dxfId="278" priority="278" operator="equal">
      <formula>0</formula>
    </cfRule>
  </conditionalFormatting>
  <conditionalFormatting sqref="O83">
    <cfRule type="cellIs" dxfId="277" priority="275" operator="equal">
      <formula>1</formula>
    </cfRule>
    <cfRule type="cellIs" dxfId="276" priority="276" operator="equal">
      <formula>0</formula>
    </cfRule>
  </conditionalFormatting>
  <conditionalFormatting sqref="O86">
    <cfRule type="cellIs" dxfId="275" priority="273" operator="equal">
      <formula>1</formula>
    </cfRule>
    <cfRule type="cellIs" dxfId="274" priority="274" operator="equal">
      <formula>0</formula>
    </cfRule>
  </conditionalFormatting>
  <conditionalFormatting sqref="O89">
    <cfRule type="cellIs" dxfId="273" priority="271" operator="equal">
      <formula>1</formula>
    </cfRule>
    <cfRule type="cellIs" dxfId="272" priority="272" operator="equal">
      <formula>0</formula>
    </cfRule>
  </conditionalFormatting>
  <conditionalFormatting sqref="O93">
    <cfRule type="cellIs" dxfId="271" priority="269" operator="equal">
      <formula>1</formula>
    </cfRule>
    <cfRule type="cellIs" dxfId="270" priority="270" operator="equal">
      <formula>0</formula>
    </cfRule>
  </conditionalFormatting>
  <conditionalFormatting sqref="O96">
    <cfRule type="cellIs" dxfId="269" priority="267" operator="equal">
      <formula>1</formula>
    </cfRule>
    <cfRule type="cellIs" dxfId="268" priority="268" operator="equal">
      <formula>0</formula>
    </cfRule>
  </conditionalFormatting>
  <conditionalFormatting sqref="O99">
    <cfRule type="cellIs" dxfId="267" priority="265" operator="equal">
      <formula>1</formula>
    </cfRule>
    <cfRule type="cellIs" dxfId="266" priority="266" operator="equal">
      <formula>0</formula>
    </cfRule>
  </conditionalFormatting>
  <conditionalFormatting sqref="O102">
    <cfRule type="cellIs" dxfId="265" priority="263" operator="equal">
      <formula>1</formula>
    </cfRule>
    <cfRule type="cellIs" dxfId="264" priority="264" operator="equal">
      <formula>0</formula>
    </cfRule>
  </conditionalFormatting>
  <conditionalFormatting sqref="O105">
    <cfRule type="cellIs" dxfId="263" priority="261" operator="equal">
      <formula>1</formula>
    </cfRule>
    <cfRule type="cellIs" dxfId="262" priority="262" operator="equal">
      <formula>0</formula>
    </cfRule>
  </conditionalFormatting>
  <conditionalFormatting sqref="O108">
    <cfRule type="cellIs" dxfId="261" priority="259" operator="equal">
      <formula>1</formula>
    </cfRule>
    <cfRule type="cellIs" dxfId="260" priority="260" operator="equal">
      <formula>0</formula>
    </cfRule>
  </conditionalFormatting>
  <conditionalFormatting sqref="O111">
    <cfRule type="cellIs" dxfId="259" priority="257" operator="equal">
      <formula>1</formula>
    </cfRule>
    <cfRule type="cellIs" dxfId="258" priority="258" operator="equal">
      <formula>0</formula>
    </cfRule>
  </conditionalFormatting>
  <conditionalFormatting sqref="R30">
    <cfRule type="cellIs" dxfId="257" priority="255" operator="equal">
      <formula>1</formula>
    </cfRule>
    <cfRule type="cellIs" dxfId="256" priority="256" operator="equal">
      <formula>0</formula>
    </cfRule>
  </conditionalFormatting>
  <conditionalFormatting sqref="R37">
    <cfRule type="cellIs" dxfId="255" priority="253" operator="equal">
      <formula>1</formula>
    </cfRule>
    <cfRule type="cellIs" dxfId="254" priority="254" operator="equal">
      <formula>0</formula>
    </cfRule>
  </conditionalFormatting>
  <conditionalFormatting sqref="R40">
    <cfRule type="cellIs" dxfId="253" priority="251" operator="equal">
      <formula>1</formula>
    </cfRule>
    <cfRule type="cellIs" dxfId="252" priority="252" operator="equal">
      <formula>0</formula>
    </cfRule>
  </conditionalFormatting>
  <conditionalFormatting sqref="R43">
    <cfRule type="cellIs" dxfId="251" priority="249" operator="equal">
      <formula>1</formula>
    </cfRule>
    <cfRule type="cellIs" dxfId="250" priority="250" operator="equal">
      <formula>0</formula>
    </cfRule>
  </conditionalFormatting>
  <conditionalFormatting sqref="R46">
    <cfRule type="cellIs" dxfId="249" priority="247" operator="equal">
      <formula>1</formula>
    </cfRule>
    <cfRule type="cellIs" dxfId="248" priority="248" operator="equal">
      <formula>0</formula>
    </cfRule>
  </conditionalFormatting>
  <conditionalFormatting sqref="R49">
    <cfRule type="cellIs" dxfId="247" priority="245" operator="equal">
      <formula>1</formula>
    </cfRule>
    <cfRule type="cellIs" dxfId="246" priority="246" operator="equal">
      <formula>0</formula>
    </cfRule>
  </conditionalFormatting>
  <conditionalFormatting sqref="R52">
    <cfRule type="cellIs" dxfId="245" priority="243" operator="equal">
      <formula>1</formula>
    </cfRule>
    <cfRule type="cellIs" dxfId="244" priority="244" operator="equal">
      <formula>0</formula>
    </cfRule>
  </conditionalFormatting>
  <conditionalFormatting sqref="R55">
    <cfRule type="cellIs" dxfId="243" priority="241" operator="equal">
      <formula>1</formula>
    </cfRule>
    <cfRule type="cellIs" dxfId="242" priority="242" operator="equal">
      <formula>0</formula>
    </cfRule>
  </conditionalFormatting>
  <conditionalFormatting sqref="R60">
    <cfRule type="cellIs" dxfId="241" priority="239" operator="equal">
      <formula>1</formula>
    </cfRule>
    <cfRule type="cellIs" dxfId="240" priority="240" operator="equal">
      <formula>0</formula>
    </cfRule>
  </conditionalFormatting>
  <conditionalFormatting sqref="R63">
    <cfRule type="cellIs" dxfId="239" priority="237" operator="equal">
      <formula>1</formula>
    </cfRule>
    <cfRule type="cellIs" dxfId="238" priority="238" operator="equal">
      <formula>0</formula>
    </cfRule>
  </conditionalFormatting>
  <conditionalFormatting sqref="R66">
    <cfRule type="cellIs" dxfId="237" priority="235" operator="equal">
      <formula>1</formula>
    </cfRule>
    <cfRule type="cellIs" dxfId="236" priority="236" operator="equal">
      <formula>0</formula>
    </cfRule>
  </conditionalFormatting>
  <conditionalFormatting sqref="R69">
    <cfRule type="cellIs" dxfId="235" priority="233" operator="equal">
      <formula>1</formula>
    </cfRule>
    <cfRule type="cellIs" dxfId="234" priority="234" operator="equal">
      <formula>0</formula>
    </cfRule>
  </conditionalFormatting>
  <conditionalFormatting sqref="R72">
    <cfRule type="cellIs" dxfId="233" priority="231" operator="equal">
      <formula>1</formula>
    </cfRule>
    <cfRule type="cellIs" dxfId="232" priority="232" operator="equal">
      <formula>0</formula>
    </cfRule>
  </conditionalFormatting>
  <conditionalFormatting sqref="R75">
    <cfRule type="cellIs" dxfId="231" priority="229" operator="equal">
      <formula>1</formula>
    </cfRule>
    <cfRule type="cellIs" dxfId="230" priority="230" operator="equal">
      <formula>0</formula>
    </cfRule>
  </conditionalFormatting>
  <conditionalFormatting sqref="R80">
    <cfRule type="cellIs" dxfId="229" priority="227" operator="equal">
      <formula>1</formula>
    </cfRule>
    <cfRule type="cellIs" dxfId="228" priority="228" operator="equal">
      <formula>0</formula>
    </cfRule>
  </conditionalFormatting>
  <conditionalFormatting sqref="R83">
    <cfRule type="cellIs" dxfId="227" priority="225" operator="equal">
      <formula>1</formula>
    </cfRule>
    <cfRule type="cellIs" dxfId="226" priority="226" operator="equal">
      <formula>0</formula>
    </cfRule>
  </conditionalFormatting>
  <conditionalFormatting sqref="R86">
    <cfRule type="cellIs" dxfId="225" priority="223" operator="equal">
      <formula>1</formula>
    </cfRule>
    <cfRule type="cellIs" dxfId="224" priority="224" operator="equal">
      <formula>0</formula>
    </cfRule>
  </conditionalFormatting>
  <conditionalFormatting sqref="R89">
    <cfRule type="cellIs" dxfId="223" priority="221" operator="equal">
      <formula>1</formula>
    </cfRule>
    <cfRule type="cellIs" dxfId="222" priority="222" operator="equal">
      <formula>0</formula>
    </cfRule>
  </conditionalFormatting>
  <conditionalFormatting sqref="R93">
    <cfRule type="cellIs" dxfId="221" priority="219" operator="equal">
      <formula>1</formula>
    </cfRule>
    <cfRule type="cellIs" dxfId="220" priority="220" operator="equal">
      <formula>0</formula>
    </cfRule>
  </conditionalFormatting>
  <conditionalFormatting sqref="R96">
    <cfRule type="cellIs" dxfId="219" priority="217" operator="equal">
      <formula>1</formula>
    </cfRule>
    <cfRule type="cellIs" dxfId="218" priority="218" operator="equal">
      <formula>0</formula>
    </cfRule>
  </conditionalFormatting>
  <conditionalFormatting sqref="R99">
    <cfRule type="cellIs" dxfId="217" priority="215" operator="equal">
      <formula>1</formula>
    </cfRule>
    <cfRule type="cellIs" dxfId="216" priority="216" operator="equal">
      <formula>0</formula>
    </cfRule>
  </conditionalFormatting>
  <conditionalFormatting sqref="R102">
    <cfRule type="cellIs" dxfId="215" priority="213" operator="equal">
      <formula>1</formula>
    </cfRule>
    <cfRule type="cellIs" dxfId="214" priority="214" operator="equal">
      <formula>0</formula>
    </cfRule>
  </conditionalFormatting>
  <conditionalFormatting sqref="R105">
    <cfRule type="cellIs" dxfId="213" priority="211" operator="equal">
      <formula>1</formula>
    </cfRule>
    <cfRule type="cellIs" dxfId="212" priority="212" operator="equal">
      <formula>0</formula>
    </cfRule>
  </conditionalFormatting>
  <conditionalFormatting sqref="R108">
    <cfRule type="cellIs" dxfId="211" priority="209" operator="equal">
      <formula>1</formula>
    </cfRule>
    <cfRule type="cellIs" dxfId="210" priority="210" operator="equal">
      <formula>0</formula>
    </cfRule>
  </conditionalFormatting>
  <conditionalFormatting sqref="R111">
    <cfRule type="cellIs" dxfId="209" priority="207" operator="equal">
      <formula>1</formula>
    </cfRule>
    <cfRule type="cellIs" dxfId="208" priority="208" operator="equal">
      <formula>0</formula>
    </cfRule>
  </conditionalFormatting>
  <conditionalFormatting sqref="U30">
    <cfRule type="cellIs" dxfId="207" priority="205" operator="equal">
      <formula>1</formula>
    </cfRule>
    <cfRule type="cellIs" dxfId="206" priority="206" operator="equal">
      <formula>0</formula>
    </cfRule>
  </conditionalFormatting>
  <conditionalFormatting sqref="U37">
    <cfRule type="cellIs" dxfId="205" priority="203" operator="equal">
      <formula>1</formula>
    </cfRule>
    <cfRule type="cellIs" dxfId="204" priority="204" operator="equal">
      <formula>0</formula>
    </cfRule>
  </conditionalFormatting>
  <conditionalFormatting sqref="U40">
    <cfRule type="cellIs" dxfId="203" priority="201" operator="equal">
      <formula>1</formula>
    </cfRule>
    <cfRule type="cellIs" dxfId="202" priority="202" operator="equal">
      <formula>0</formula>
    </cfRule>
  </conditionalFormatting>
  <conditionalFormatting sqref="U43">
    <cfRule type="cellIs" dxfId="201" priority="199" operator="equal">
      <formula>1</formula>
    </cfRule>
    <cfRule type="cellIs" dxfId="200" priority="200" operator="equal">
      <formula>0</formula>
    </cfRule>
  </conditionalFormatting>
  <conditionalFormatting sqref="U46">
    <cfRule type="cellIs" dxfId="199" priority="197" operator="equal">
      <formula>1</formula>
    </cfRule>
    <cfRule type="cellIs" dxfId="198" priority="198" operator="equal">
      <formula>0</formula>
    </cfRule>
  </conditionalFormatting>
  <conditionalFormatting sqref="U49">
    <cfRule type="cellIs" dxfId="197" priority="195" operator="equal">
      <formula>1</formula>
    </cfRule>
    <cfRule type="cellIs" dxfId="196" priority="196" operator="equal">
      <formula>0</formula>
    </cfRule>
  </conditionalFormatting>
  <conditionalFormatting sqref="U52">
    <cfRule type="cellIs" dxfId="195" priority="193" operator="equal">
      <formula>1</formula>
    </cfRule>
    <cfRule type="cellIs" dxfId="194" priority="194" operator="equal">
      <formula>0</formula>
    </cfRule>
  </conditionalFormatting>
  <conditionalFormatting sqref="U55">
    <cfRule type="cellIs" dxfId="193" priority="191" operator="equal">
      <formula>1</formula>
    </cfRule>
    <cfRule type="cellIs" dxfId="192" priority="192" operator="equal">
      <formula>0</formula>
    </cfRule>
  </conditionalFormatting>
  <conditionalFormatting sqref="U60">
    <cfRule type="cellIs" dxfId="191" priority="189" operator="equal">
      <formula>1</formula>
    </cfRule>
    <cfRule type="cellIs" dxfId="190" priority="190" operator="equal">
      <formula>0</formula>
    </cfRule>
  </conditionalFormatting>
  <conditionalFormatting sqref="U63">
    <cfRule type="cellIs" dxfId="189" priority="187" operator="equal">
      <formula>1</formula>
    </cfRule>
    <cfRule type="cellIs" dxfId="188" priority="188" operator="equal">
      <formula>0</formula>
    </cfRule>
  </conditionalFormatting>
  <conditionalFormatting sqref="U66">
    <cfRule type="cellIs" dxfId="187" priority="185" operator="equal">
      <formula>1</formula>
    </cfRule>
    <cfRule type="cellIs" dxfId="186" priority="186" operator="equal">
      <formula>0</formula>
    </cfRule>
  </conditionalFormatting>
  <conditionalFormatting sqref="U69">
    <cfRule type="cellIs" dxfId="185" priority="183" operator="equal">
      <formula>1</formula>
    </cfRule>
    <cfRule type="cellIs" dxfId="184" priority="184" operator="equal">
      <formula>0</formula>
    </cfRule>
  </conditionalFormatting>
  <conditionalFormatting sqref="U72">
    <cfRule type="cellIs" dxfId="183" priority="181" operator="equal">
      <formula>1</formula>
    </cfRule>
    <cfRule type="cellIs" dxfId="182" priority="182" operator="equal">
      <formula>0</formula>
    </cfRule>
  </conditionalFormatting>
  <conditionalFormatting sqref="U75">
    <cfRule type="cellIs" dxfId="181" priority="179" operator="equal">
      <formula>1</formula>
    </cfRule>
    <cfRule type="cellIs" dxfId="180" priority="180" operator="equal">
      <formula>0</formula>
    </cfRule>
  </conditionalFormatting>
  <conditionalFormatting sqref="U80">
    <cfRule type="cellIs" dxfId="179" priority="177" operator="equal">
      <formula>1</formula>
    </cfRule>
    <cfRule type="cellIs" dxfId="178" priority="178" operator="equal">
      <formula>0</formula>
    </cfRule>
  </conditionalFormatting>
  <conditionalFormatting sqref="U83">
    <cfRule type="cellIs" dxfId="177" priority="175" operator="equal">
      <formula>1</formula>
    </cfRule>
    <cfRule type="cellIs" dxfId="176" priority="176" operator="equal">
      <formula>0</formula>
    </cfRule>
  </conditionalFormatting>
  <conditionalFormatting sqref="U86">
    <cfRule type="cellIs" dxfId="175" priority="173" operator="equal">
      <formula>1</formula>
    </cfRule>
    <cfRule type="cellIs" dxfId="174" priority="174" operator="equal">
      <formula>0</formula>
    </cfRule>
  </conditionalFormatting>
  <conditionalFormatting sqref="U89">
    <cfRule type="cellIs" dxfId="173" priority="171" operator="equal">
      <formula>1</formula>
    </cfRule>
    <cfRule type="cellIs" dxfId="172" priority="172" operator="equal">
      <formula>0</formula>
    </cfRule>
  </conditionalFormatting>
  <conditionalFormatting sqref="U93">
    <cfRule type="cellIs" dxfId="171" priority="169" operator="equal">
      <formula>1</formula>
    </cfRule>
    <cfRule type="cellIs" dxfId="170" priority="170" operator="equal">
      <formula>0</formula>
    </cfRule>
  </conditionalFormatting>
  <conditionalFormatting sqref="U96">
    <cfRule type="cellIs" dxfId="169" priority="167" operator="equal">
      <formula>1</formula>
    </cfRule>
    <cfRule type="cellIs" dxfId="168" priority="168" operator="equal">
      <formula>0</formula>
    </cfRule>
  </conditionalFormatting>
  <conditionalFormatting sqref="U99">
    <cfRule type="cellIs" dxfId="167" priority="165" operator="equal">
      <formula>1</formula>
    </cfRule>
    <cfRule type="cellIs" dxfId="166" priority="166" operator="equal">
      <formula>0</formula>
    </cfRule>
  </conditionalFormatting>
  <conditionalFormatting sqref="U102">
    <cfRule type="cellIs" dxfId="165" priority="163" operator="equal">
      <formula>1</formula>
    </cfRule>
    <cfRule type="cellIs" dxfId="164" priority="164" operator="equal">
      <formula>0</formula>
    </cfRule>
  </conditionalFormatting>
  <conditionalFormatting sqref="U105">
    <cfRule type="cellIs" dxfId="163" priority="161" operator="equal">
      <formula>1</formula>
    </cfRule>
    <cfRule type="cellIs" dxfId="162" priority="162" operator="equal">
      <formula>0</formula>
    </cfRule>
  </conditionalFormatting>
  <conditionalFormatting sqref="U108">
    <cfRule type="cellIs" dxfId="161" priority="159" operator="equal">
      <formula>1</formula>
    </cfRule>
    <cfRule type="cellIs" dxfId="160" priority="160" operator="equal">
      <formula>0</formula>
    </cfRule>
  </conditionalFormatting>
  <conditionalFormatting sqref="U111">
    <cfRule type="cellIs" dxfId="159" priority="157" operator="equal">
      <formula>1</formula>
    </cfRule>
    <cfRule type="cellIs" dxfId="158" priority="158" operator="equal">
      <formula>0</formula>
    </cfRule>
  </conditionalFormatting>
  <conditionalFormatting sqref="X30">
    <cfRule type="cellIs" dxfId="157" priority="155" operator="equal">
      <formula>1</formula>
    </cfRule>
    <cfRule type="cellIs" dxfId="156" priority="156" operator="equal">
      <formula>0</formula>
    </cfRule>
  </conditionalFormatting>
  <conditionalFormatting sqref="X30">
    <cfRule type="cellIs" dxfId="155" priority="153" operator="equal">
      <formula>1</formula>
    </cfRule>
    <cfRule type="cellIs" dxfId="154" priority="154" operator="equal">
      <formula>0</formula>
    </cfRule>
  </conditionalFormatting>
  <conditionalFormatting sqref="X37">
    <cfRule type="cellIs" dxfId="153" priority="151" operator="equal">
      <formula>1</formula>
    </cfRule>
    <cfRule type="cellIs" dxfId="152" priority="152" operator="equal">
      <formula>0</formula>
    </cfRule>
  </conditionalFormatting>
  <conditionalFormatting sqref="X40">
    <cfRule type="cellIs" dxfId="151" priority="149" operator="equal">
      <formula>1</formula>
    </cfRule>
    <cfRule type="cellIs" dxfId="150" priority="150" operator="equal">
      <formula>0</formula>
    </cfRule>
  </conditionalFormatting>
  <conditionalFormatting sqref="X43">
    <cfRule type="cellIs" dxfId="149" priority="147" operator="equal">
      <formula>1</formula>
    </cfRule>
    <cfRule type="cellIs" dxfId="148" priority="148" operator="equal">
      <formula>0</formula>
    </cfRule>
  </conditionalFormatting>
  <conditionalFormatting sqref="X46">
    <cfRule type="cellIs" dxfId="147" priority="145" operator="equal">
      <formula>1</formula>
    </cfRule>
    <cfRule type="cellIs" dxfId="146" priority="146" operator="equal">
      <formula>0</formula>
    </cfRule>
  </conditionalFormatting>
  <conditionalFormatting sqref="X49">
    <cfRule type="cellIs" dxfId="145" priority="143" operator="equal">
      <formula>1</formula>
    </cfRule>
    <cfRule type="cellIs" dxfId="144" priority="144" operator="equal">
      <formula>0</formula>
    </cfRule>
  </conditionalFormatting>
  <conditionalFormatting sqref="X52">
    <cfRule type="cellIs" dxfId="143" priority="141" operator="equal">
      <formula>1</formula>
    </cfRule>
    <cfRule type="cellIs" dxfId="142" priority="142" operator="equal">
      <formula>0</formula>
    </cfRule>
  </conditionalFormatting>
  <conditionalFormatting sqref="X55">
    <cfRule type="cellIs" dxfId="141" priority="139" operator="equal">
      <formula>1</formula>
    </cfRule>
    <cfRule type="cellIs" dxfId="140" priority="140" operator="equal">
      <formula>0</formula>
    </cfRule>
  </conditionalFormatting>
  <conditionalFormatting sqref="X60">
    <cfRule type="cellIs" dxfId="139" priority="137" operator="equal">
      <formula>1</formula>
    </cfRule>
    <cfRule type="cellIs" dxfId="138" priority="138" operator="equal">
      <formula>0</formula>
    </cfRule>
  </conditionalFormatting>
  <conditionalFormatting sqref="X63">
    <cfRule type="cellIs" dxfId="137" priority="135" operator="equal">
      <formula>1</formula>
    </cfRule>
    <cfRule type="cellIs" dxfId="136" priority="136" operator="equal">
      <formula>0</formula>
    </cfRule>
  </conditionalFormatting>
  <conditionalFormatting sqref="X66">
    <cfRule type="cellIs" dxfId="135" priority="133" operator="equal">
      <formula>1</formula>
    </cfRule>
    <cfRule type="cellIs" dxfId="134" priority="134" operator="equal">
      <formula>0</formula>
    </cfRule>
  </conditionalFormatting>
  <conditionalFormatting sqref="X69">
    <cfRule type="cellIs" dxfId="133" priority="131" operator="equal">
      <formula>1</formula>
    </cfRule>
    <cfRule type="cellIs" dxfId="132" priority="132" operator="equal">
      <formula>0</formula>
    </cfRule>
  </conditionalFormatting>
  <conditionalFormatting sqref="X72">
    <cfRule type="cellIs" dxfId="131" priority="129" operator="equal">
      <formula>1</formula>
    </cfRule>
    <cfRule type="cellIs" dxfId="130" priority="130" operator="equal">
      <formula>0</formula>
    </cfRule>
  </conditionalFormatting>
  <conditionalFormatting sqref="X75">
    <cfRule type="cellIs" dxfId="129" priority="127" operator="equal">
      <formula>1</formula>
    </cfRule>
    <cfRule type="cellIs" dxfId="128" priority="128" operator="equal">
      <formula>0</formula>
    </cfRule>
  </conditionalFormatting>
  <conditionalFormatting sqref="X80">
    <cfRule type="cellIs" dxfId="127" priority="125" operator="equal">
      <formula>1</formula>
    </cfRule>
    <cfRule type="cellIs" dxfId="126" priority="126" operator="equal">
      <formula>0</formula>
    </cfRule>
  </conditionalFormatting>
  <conditionalFormatting sqref="X83">
    <cfRule type="cellIs" dxfId="125" priority="123" operator="equal">
      <formula>1</formula>
    </cfRule>
    <cfRule type="cellIs" dxfId="124" priority="124" operator="equal">
      <formula>0</formula>
    </cfRule>
  </conditionalFormatting>
  <conditionalFormatting sqref="X86">
    <cfRule type="cellIs" dxfId="123" priority="121" operator="equal">
      <formula>1</formula>
    </cfRule>
    <cfRule type="cellIs" dxfId="122" priority="122" operator="equal">
      <formula>0</formula>
    </cfRule>
  </conditionalFormatting>
  <conditionalFormatting sqref="X89">
    <cfRule type="cellIs" dxfId="121" priority="119" operator="equal">
      <formula>1</formula>
    </cfRule>
    <cfRule type="cellIs" dxfId="120" priority="120" operator="equal">
      <formula>0</formula>
    </cfRule>
  </conditionalFormatting>
  <conditionalFormatting sqref="X93">
    <cfRule type="cellIs" dxfId="119" priority="117" operator="equal">
      <formula>1</formula>
    </cfRule>
    <cfRule type="cellIs" dxfId="118" priority="118" operator="equal">
      <formula>0</formula>
    </cfRule>
  </conditionalFormatting>
  <conditionalFormatting sqref="X96">
    <cfRule type="cellIs" dxfId="117" priority="115" operator="equal">
      <formula>1</formula>
    </cfRule>
    <cfRule type="cellIs" dxfId="116" priority="116" operator="equal">
      <formula>0</formula>
    </cfRule>
  </conditionalFormatting>
  <conditionalFormatting sqref="X99">
    <cfRule type="cellIs" dxfId="115" priority="113" operator="equal">
      <formula>1</formula>
    </cfRule>
    <cfRule type="cellIs" dxfId="114" priority="114" operator="equal">
      <formula>0</formula>
    </cfRule>
  </conditionalFormatting>
  <conditionalFormatting sqref="X102">
    <cfRule type="cellIs" dxfId="113" priority="111" operator="equal">
      <formula>1</formula>
    </cfRule>
    <cfRule type="cellIs" dxfId="112" priority="112" operator="equal">
      <formula>0</formula>
    </cfRule>
  </conditionalFormatting>
  <conditionalFormatting sqref="X105">
    <cfRule type="cellIs" dxfId="111" priority="109" operator="equal">
      <formula>1</formula>
    </cfRule>
    <cfRule type="cellIs" dxfId="110" priority="110" operator="equal">
      <formula>0</formula>
    </cfRule>
  </conditionalFormatting>
  <conditionalFormatting sqref="X108">
    <cfRule type="cellIs" dxfId="109" priority="107" operator="equal">
      <formula>1</formula>
    </cfRule>
    <cfRule type="cellIs" dxfId="108" priority="108" operator="equal">
      <formula>0</formula>
    </cfRule>
  </conditionalFormatting>
  <conditionalFormatting sqref="X111">
    <cfRule type="cellIs" dxfId="107" priority="105" operator="equal">
      <formula>1</formula>
    </cfRule>
    <cfRule type="cellIs" dxfId="106" priority="106" operator="equal">
      <formula>0</formula>
    </cfRule>
  </conditionalFormatting>
  <conditionalFormatting sqref="AA30">
    <cfRule type="cellIs" dxfId="105" priority="103" operator="equal">
      <formula>1</formula>
    </cfRule>
    <cfRule type="cellIs" dxfId="104" priority="104" operator="equal">
      <formula>0</formula>
    </cfRule>
  </conditionalFormatting>
  <conditionalFormatting sqref="AA30">
    <cfRule type="cellIs" dxfId="103" priority="101" operator="equal">
      <formula>1</formula>
    </cfRule>
    <cfRule type="cellIs" dxfId="102" priority="102" operator="equal">
      <formula>0</formula>
    </cfRule>
  </conditionalFormatting>
  <conditionalFormatting sqref="AA37">
    <cfRule type="cellIs" dxfId="101" priority="99" operator="equal">
      <formula>1</formula>
    </cfRule>
    <cfRule type="cellIs" dxfId="100" priority="100" operator="equal">
      <formula>0</formula>
    </cfRule>
  </conditionalFormatting>
  <conditionalFormatting sqref="AA40">
    <cfRule type="cellIs" dxfId="99" priority="97" operator="equal">
      <formula>1</formula>
    </cfRule>
    <cfRule type="cellIs" dxfId="98" priority="98" operator="equal">
      <formula>0</formula>
    </cfRule>
  </conditionalFormatting>
  <conditionalFormatting sqref="AA43">
    <cfRule type="cellIs" dxfId="97" priority="95" operator="equal">
      <formula>1</formula>
    </cfRule>
    <cfRule type="cellIs" dxfId="96" priority="96" operator="equal">
      <formula>0</formula>
    </cfRule>
  </conditionalFormatting>
  <conditionalFormatting sqref="AA46">
    <cfRule type="cellIs" dxfId="95" priority="93" operator="equal">
      <formula>1</formula>
    </cfRule>
    <cfRule type="cellIs" dxfId="94" priority="94" operator="equal">
      <formula>0</formula>
    </cfRule>
  </conditionalFormatting>
  <conditionalFormatting sqref="AA49">
    <cfRule type="cellIs" dxfId="93" priority="91" operator="equal">
      <formula>1</formula>
    </cfRule>
    <cfRule type="cellIs" dxfId="92" priority="92" operator="equal">
      <formula>0</formula>
    </cfRule>
  </conditionalFormatting>
  <conditionalFormatting sqref="AA52">
    <cfRule type="cellIs" dxfId="91" priority="89" operator="equal">
      <formula>1</formula>
    </cfRule>
    <cfRule type="cellIs" dxfId="90" priority="90" operator="equal">
      <formula>0</formula>
    </cfRule>
  </conditionalFormatting>
  <conditionalFormatting sqref="AA55">
    <cfRule type="cellIs" dxfId="89" priority="87" operator="equal">
      <formula>1</formula>
    </cfRule>
    <cfRule type="cellIs" dxfId="88" priority="88" operator="equal">
      <formula>0</formula>
    </cfRule>
  </conditionalFormatting>
  <conditionalFormatting sqref="AA60">
    <cfRule type="cellIs" dxfId="87" priority="85" operator="equal">
      <formula>1</formula>
    </cfRule>
    <cfRule type="cellIs" dxfId="86" priority="86" operator="equal">
      <formula>0</formula>
    </cfRule>
  </conditionalFormatting>
  <conditionalFormatting sqref="AA63">
    <cfRule type="cellIs" dxfId="85" priority="83" operator="equal">
      <formula>1</formula>
    </cfRule>
    <cfRule type="cellIs" dxfId="84" priority="84" operator="equal">
      <formula>0</formula>
    </cfRule>
  </conditionalFormatting>
  <conditionalFormatting sqref="AA66">
    <cfRule type="cellIs" dxfId="83" priority="81" operator="equal">
      <formula>1</formula>
    </cfRule>
    <cfRule type="cellIs" dxfId="82" priority="82" operator="equal">
      <formula>0</formula>
    </cfRule>
  </conditionalFormatting>
  <conditionalFormatting sqref="AA69">
    <cfRule type="cellIs" dxfId="81" priority="79" operator="equal">
      <formula>1</formula>
    </cfRule>
    <cfRule type="cellIs" dxfId="80" priority="80" operator="equal">
      <formula>0</formula>
    </cfRule>
  </conditionalFormatting>
  <conditionalFormatting sqref="AA72">
    <cfRule type="cellIs" dxfId="79" priority="77" operator="equal">
      <formula>1</formula>
    </cfRule>
    <cfRule type="cellIs" dxfId="78" priority="78" operator="equal">
      <formula>0</formula>
    </cfRule>
  </conditionalFormatting>
  <conditionalFormatting sqref="AA75">
    <cfRule type="cellIs" dxfId="77" priority="75" operator="equal">
      <formula>1</formula>
    </cfRule>
    <cfRule type="cellIs" dxfId="76" priority="76" operator="equal">
      <formula>0</formula>
    </cfRule>
  </conditionalFormatting>
  <conditionalFormatting sqref="AA80">
    <cfRule type="cellIs" dxfId="75" priority="73" operator="equal">
      <formula>1</formula>
    </cfRule>
    <cfRule type="cellIs" dxfId="74" priority="74" operator="equal">
      <formula>0</formula>
    </cfRule>
  </conditionalFormatting>
  <conditionalFormatting sqref="AA83">
    <cfRule type="cellIs" dxfId="73" priority="71" operator="equal">
      <formula>1</formula>
    </cfRule>
    <cfRule type="cellIs" dxfId="72" priority="72" operator="equal">
      <formula>0</formula>
    </cfRule>
  </conditionalFormatting>
  <conditionalFormatting sqref="AA86">
    <cfRule type="cellIs" dxfId="71" priority="69" operator="equal">
      <formula>1</formula>
    </cfRule>
    <cfRule type="cellIs" dxfId="70" priority="70" operator="equal">
      <formula>0</formula>
    </cfRule>
  </conditionalFormatting>
  <conditionalFormatting sqref="AA89">
    <cfRule type="cellIs" dxfId="69" priority="67" operator="equal">
      <formula>1</formula>
    </cfRule>
    <cfRule type="cellIs" dxfId="68" priority="68" operator="equal">
      <formula>0</formula>
    </cfRule>
  </conditionalFormatting>
  <conditionalFormatting sqref="AA93">
    <cfRule type="cellIs" dxfId="67" priority="65" operator="equal">
      <formula>1</formula>
    </cfRule>
    <cfRule type="cellIs" dxfId="66" priority="66" operator="equal">
      <formula>0</formula>
    </cfRule>
  </conditionalFormatting>
  <conditionalFormatting sqref="AA96">
    <cfRule type="cellIs" dxfId="65" priority="63" operator="equal">
      <formula>1</formula>
    </cfRule>
    <cfRule type="cellIs" dxfId="64" priority="64" operator="equal">
      <formula>0</formula>
    </cfRule>
  </conditionalFormatting>
  <conditionalFormatting sqref="AA99">
    <cfRule type="cellIs" dxfId="63" priority="61" operator="equal">
      <formula>1</formula>
    </cfRule>
    <cfRule type="cellIs" dxfId="62" priority="62" operator="equal">
      <formula>0</formula>
    </cfRule>
  </conditionalFormatting>
  <conditionalFormatting sqref="AA102">
    <cfRule type="cellIs" dxfId="61" priority="59" operator="equal">
      <formula>1</formula>
    </cfRule>
    <cfRule type="cellIs" dxfId="60" priority="60" operator="equal">
      <formula>0</formula>
    </cfRule>
  </conditionalFormatting>
  <conditionalFormatting sqref="AA105">
    <cfRule type="cellIs" dxfId="59" priority="57" operator="equal">
      <formula>1</formula>
    </cfRule>
    <cfRule type="cellIs" dxfId="58" priority="58" operator="equal">
      <formula>0</formula>
    </cfRule>
  </conditionalFormatting>
  <conditionalFormatting sqref="AA108">
    <cfRule type="cellIs" dxfId="57" priority="55" operator="equal">
      <formula>1</formula>
    </cfRule>
    <cfRule type="cellIs" dxfId="56" priority="56" operator="equal">
      <formula>0</formula>
    </cfRule>
  </conditionalFormatting>
  <conditionalFormatting sqref="AA111">
    <cfRule type="cellIs" dxfId="55" priority="53" operator="equal">
      <formula>1</formula>
    </cfRule>
    <cfRule type="cellIs" dxfId="54" priority="54" operator="equal">
      <formula>0</formula>
    </cfRule>
  </conditionalFormatting>
  <conditionalFormatting sqref="AD30">
    <cfRule type="cellIs" dxfId="53" priority="51" operator="equal">
      <formula>1</formula>
    </cfRule>
    <cfRule type="cellIs" dxfId="52" priority="52" operator="equal">
      <formula>0</formula>
    </cfRule>
  </conditionalFormatting>
  <conditionalFormatting sqref="AD30">
    <cfRule type="cellIs" dxfId="51" priority="49" operator="equal">
      <formula>1</formula>
    </cfRule>
    <cfRule type="cellIs" dxfId="50" priority="50" operator="equal">
      <formula>0</formula>
    </cfRule>
  </conditionalFormatting>
  <conditionalFormatting sqref="AD37">
    <cfRule type="cellIs" dxfId="49" priority="47" operator="equal">
      <formula>1</formula>
    </cfRule>
    <cfRule type="cellIs" dxfId="48" priority="48" operator="equal">
      <formula>0</formula>
    </cfRule>
  </conditionalFormatting>
  <conditionalFormatting sqref="AD40">
    <cfRule type="cellIs" dxfId="47" priority="45" operator="equal">
      <formula>1</formula>
    </cfRule>
    <cfRule type="cellIs" dxfId="46" priority="46" operator="equal">
      <formula>0</formula>
    </cfRule>
  </conditionalFormatting>
  <conditionalFormatting sqref="AD43">
    <cfRule type="cellIs" dxfId="45" priority="43" operator="equal">
      <formula>1</formula>
    </cfRule>
    <cfRule type="cellIs" dxfId="44" priority="44" operator="equal">
      <formula>0</formula>
    </cfRule>
  </conditionalFormatting>
  <conditionalFormatting sqref="AD46">
    <cfRule type="cellIs" dxfId="43" priority="41" operator="equal">
      <formula>1</formula>
    </cfRule>
    <cfRule type="cellIs" dxfId="42" priority="42" operator="equal">
      <formula>0</formula>
    </cfRule>
  </conditionalFormatting>
  <conditionalFormatting sqref="AD49">
    <cfRule type="cellIs" dxfId="41" priority="39" operator="equal">
      <formula>1</formula>
    </cfRule>
    <cfRule type="cellIs" dxfId="40" priority="40" operator="equal">
      <formula>0</formula>
    </cfRule>
  </conditionalFormatting>
  <conditionalFormatting sqref="AD52">
    <cfRule type="cellIs" dxfId="39" priority="37" operator="equal">
      <formula>1</formula>
    </cfRule>
    <cfRule type="cellIs" dxfId="38" priority="38" operator="equal">
      <formula>0</formula>
    </cfRule>
  </conditionalFormatting>
  <conditionalFormatting sqref="AD55">
    <cfRule type="cellIs" dxfId="37" priority="35" operator="equal">
      <formula>1</formula>
    </cfRule>
    <cfRule type="cellIs" dxfId="36" priority="36" operator="equal">
      <formula>0</formula>
    </cfRule>
  </conditionalFormatting>
  <conditionalFormatting sqref="AD60">
    <cfRule type="cellIs" dxfId="35" priority="33" operator="equal">
      <formula>1</formula>
    </cfRule>
    <cfRule type="cellIs" dxfId="34" priority="34" operator="equal">
      <formula>0</formula>
    </cfRule>
  </conditionalFormatting>
  <conditionalFormatting sqref="AD63">
    <cfRule type="cellIs" dxfId="33" priority="31" operator="equal">
      <formula>1</formula>
    </cfRule>
    <cfRule type="cellIs" dxfId="32" priority="32" operator="equal">
      <formula>0</formula>
    </cfRule>
  </conditionalFormatting>
  <conditionalFormatting sqref="AD66">
    <cfRule type="cellIs" dxfId="31" priority="29" operator="equal">
      <formula>1</formula>
    </cfRule>
    <cfRule type="cellIs" dxfId="30" priority="30" operator="equal">
      <formula>0</formula>
    </cfRule>
  </conditionalFormatting>
  <conditionalFormatting sqref="AD69">
    <cfRule type="cellIs" dxfId="29" priority="27" operator="equal">
      <formula>1</formula>
    </cfRule>
    <cfRule type="cellIs" dxfId="28" priority="28" operator="equal">
      <formula>0</formula>
    </cfRule>
  </conditionalFormatting>
  <conditionalFormatting sqref="AD72">
    <cfRule type="cellIs" dxfId="27" priority="25" operator="equal">
      <formula>1</formula>
    </cfRule>
    <cfRule type="cellIs" dxfId="26" priority="26" operator="equal">
      <formula>0</formula>
    </cfRule>
  </conditionalFormatting>
  <conditionalFormatting sqref="AD75">
    <cfRule type="cellIs" dxfId="25" priority="23" operator="equal">
      <formula>1</formula>
    </cfRule>
    <cfRule type="cellIs" dxfId="24" priority="24" operator="equal">
      <formula>0</formula>
    </cfRule>
  </conditionalFormatting>
  <conditionalFormatting sqref="AD80">
    <cfRule type="cellIs" dxfId="23" priority="21" operator="equal">
      <formula>1</formula>
    </cfRule>
    <cfRule type="cellIs" dxfId="22" priority="22" operator="equal">
      <formula>0</formula>
    </cfRule>
  </conditionalFormatting>
  <conditionalFormatting sqref="AD83">
    <cfRule type="cellIs" dxfId="21" priority="19" operator="equal">
      <formula>1</formula>
    </cfRule>
    <cfRule type="cellIs" dxfId="20" priority="20" operator="equal">
      <formula>0</formula>
    </cfRule>
  </conditionalFormatting>
  <conditionalFormatting sqref="AD86">
    <cfRule type="cellIs" dxfId="19" priority="17" operator="equal">
      <formula>1</formula>
    </cfRule>
    <cfRule type="cellIs" dxfId="18" priority="18" operator="equal">
      <formula>0</formula>
    </cfRule>
  </conditionalFormatting>
  <conditionalFormatting sqref="AD89">
    <cfRule type="cellIs" dxfId="17" priority="15" operator="equal">
      <formula>1</formula>
    </cfRule>
    <cfRule type="cellIs" dxfId="16" priority="16" operator="equal">
      <formula>0</formula>
    </cfRule>
  </conditionalFormatting>
  <conditionalFormatting sqref="AD93">
    <cfRule type="cellIs" dxfId="15" priority="13" operator="equal">
      <formula>1</formula>
    </cfRule>
    <cfRule type="cellIs" dxfId="14" priority="14" operator="equal">
      <formula>0</formula>
    </cfRule>
  </conditionalFormatting>
  <conditionalFormatting sqref="AD96">
    <cfRule type="cellIs" dxfId="13" priority="11" operator="equal">
      <formula>1</formula>
    </cfRule>
    <cfRule type="cellIs" dxfId="12" priority="12" operator="equal">
      <formula>0</formula>
    </cfRule>
  </conditionalFormatting>
  <conditionalFormatting sqref="AD99">
    <cfRule type="cellIs" dxfId="11" priority="9" operator="equal">
      <formula>1</formula>
    </cfRule>
    <cfRule type="cellIs" dxfId="10" priority="10" operator="equal">
      <formula>0</formula>
    </cfRule>
  </conditionalFormatting>
  <conditionalFormatting sqref="AD102">
    <cfRule type="cellIs" dxfId="9" priority="7" operator="equal">
      <formula>1</formula>
    </cfRule>
    <cfRule type="cellIs" dxfId="8" priority="8" operator="equal">
      <formula>0</formula>
    </cfRule>
  </conditionalFormatting>
  <conditionalFormatting sqref="AD105">
    <cfRule type="cellIs" dxfId="7" priority="5" operator="equal">
      <formula>1</formula>
    </cfRule>
    <cfRule type="cellIs" dxfId="6" priority="6" operator="equal">
      <formula>0</formula>
    </cfRule>
  </conditionalFormatting>
  <conditionalFormatting sqref="AD108">
    <cfRule type="cellIs" dxfId="5" priority="3" operator="equal">
      <formula>1</formula>
    </cfRule>
    <cfRule type="cellIs" dxfId="4" priority="4" operator="equal">
      <formula>0</formula>
    </cfRule>
  </conditionalFormatting>
  <conditionalFormatting sqref="AD111">
    <cfRule type="cellIs" dxfId="3" priority="1" operator="equal">
      <formula>1</formula>
    </cfRule>
    <cfRule type="cellIs" dxfId="2" priority="2"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sheetPr>
    <tabColor rgb="FFFFC000"/>
  </sheetPr>
  <dimension ref="A2:D19"/>
  <sheetViews>
    <sheetView zoomScale="70" zoomScaleNormal="70" workbookViewId="0">
      <selection activeCell="C17" sqref="C17"/>
    </sheetView>
  </sheetViews>
  <sheetFormatPr defaultColWidth="8.85546875" defaultRowHeight="18.75"/>
  <cols>
    <col min="1" max="1" width="8.85546875" style="71"/>
    <col min="2" max="2" width="49.7109375" style="71" customWidth="1"/>
    <col min="3" max="3" width="39.5703125" style="71" customWidth="1"/>
    <col min="4" max="4" width="15" style="71" bestFit="1" customWidth="1"/>
    <col min="5" max="16384" width="8.85546875" style="71"/>
  </cols>
  <sheetData>
    <row r="2" spans="1:3" ht="156.75" customHeight="1">
      <c r="A2" s="217" t="s">
        <v>154</v>
      </c>
      <c r="B2" s="217"/>
      <c r="C2" s="217"/>
    </row>
    <row r="4" spans="1:3" ht="14.25" customHeight="1">
      <c r="A4" s="266" t="s">
        <v>0</v>
      </c>
      <c r="B4" s="266" t="s">
        <v>2</v>
      </c>
      <c r="C4" s="266" t="s">
        <v>153</v>
      </c>
    </row>
    <row r="5" spans="1:3" ht="33" customHeight="1">
      <c r="A5" s="266"/>
      <c r="B5" s="266"/>
      <c r="C5" s="266"/>
    </row>
    <row r="6" spans="1:3" ht="84.75" customHeight="1">
      <c r="A6" s="266"/>
      <c r="B6" s="266"/>
      <c r="C6" s="266"/>
    </row>
    <row r="7" spans="1:3" s="74" customFormat="1" ht="20.25" customHeight="1">
      <c r="A7" s="72">
        <v>1</v>
      </c>
      <c r="B7" s="72">
        <v>2</v>
      </c>
      <c r="C7" s="73">
        <v>3</v>
      </c>
    </row>
    <row r="8" spans="1:3">
      <c r="A8" s="53">
        <v>1</v>
      </c>
      <c r="B8" s="56" t="s">
        <v>7</v>
      </c>
      <c r="C8" s="171">
        <f>[15]пр3_1!$G$19</f>
        <v>24098199.009999998</v>
      </c>
    </row>
    <row r="9" spans="1:3">
      <c r="A9" s="53">
        <f>A8+1</f>
        <v>2</v>
      </c>
      <c r="B9" s="54" t="s">
        <v>87</v>
      </c>
      <c r="C9" s="75">
        <f>[16]пр3_1!$G$19</f>
        <v>15663809.85</v>
      </c>
    </row>
    <row r="10" spans="1:3">
      <c r="A10" s="53">
        <f t="shared" ref="A10:A16" si="0">A9+1</f>
        <v>3</v>
      </c>
      <c r="B10" s="54" t="s">
        <v>89</v>
      </c>
      <c r="C10" s="75">
        <f>[17]пр3_1!$G$19</f>
        <v>4019668.33</v>
      </c>
    </row>
    <row r="11" spans="1:3">
      <c r="A11" s="53">
        <f t="shared" si="0"/>
        <v>4</v>
      </c>
      <c r="B11" s="54" t="s">
        <v>24</v>
      </c>
      <c r="C11" s="75">
        <f>[18]пр3_1!$G$19</f>
        <v>1358636.8</v>
      </c>
    </row>
    <row r="12" spans="1:3">
      <c r="A12" s="53">
        <f t="shared" si="0"/>
        <v>5</v>
      </c>
      <c r="B12" s="54" t="s">
        <v>23</v>
      </c>
      <c r="C12" s="75">
        <f>[19]пр3_1!$G$19</f>
        <v>1181318.02</v>
      </c>
    </row>
    <row r="13" spans="1:3">
      <c r="A13" s="53">
        <f t="shared" si="0"/>
        <v>6</v>
      </c>
      <c r="B13" s="54" t="s">
        <v>25</v>
      </c>
      <c r="C13" s="75">
        <f>[20]пр3_1!$G$19</f>
        <v>2378493.19</v>
      </c>
    </row>
    <row r="14" spans="1:3">
      <c r="A14" s="53">
        <f t="shared" si="0"/>
        <v>7</v>
      </c>
      <c r="B14" s="54" t="s">
        <v>22</v>
      </c>
      <c r="C14" s="75">
        <f>[21]пр3_1!$G$19</f>
        <v>448530.59</v>
      </c>
    </row>
    <row r="15" spans="1:3">
      <c r="A15" s="53">
        <f t="shared" si="0"/>
        <v>8</v>
      </c>
      <c r="B15" s="54" t="s">
        <v>26</v>
      </c>
      <c r="C15" s="75">
        <f>[22]пр3_1!$G$19</f>
        <v>188098.51</v>
      </c>
    </row>
    <row r="16" spans="1:3">
      <c r="A16" s="53">
        <f t="shared" si="0"/>
        <v>9</v>
      </c>
      <c r="B16" s="55" t="s">
        <v>27</v>
      </c>
      <c r="C16" s="75">
        <f>[23]пр3_1!$G$19</f>
        <v>729037.96</v>
      </c>
    </row>
    <row r="17" spans="1:4">
      <c r="A17" s="76"/>
      <c r="B17" s="77" t="s">
        <v>1</v>
      </c>
      <c r="C17" s="75">
        <f>SUM(C8:C16)</f>
        <v>50065792.259999998</v>
      </c>
      <c r="D17" s="78"/>
    </row>
    <row r="18" spans="1:4">
      <c r="A18" s="79"/>
      <c r="B18" s="79"/>
      <c r="C18" s="79"/>
    </row>
    <row r="19" spans="1:4" ht="37.5">
      <c r="A19" s="79"/>
      <c r="B19" s="80" t="s">
        <v>92</v>
      </c>
      <c r="C19" s="75">
        <v>50065792.259999998</v>
      </c>
    </row>
  </sheetData>
  <mergeCells count="4">
    <mergeCell ref="A4:A6"/>
    <mergeCell ref="B4:B6"/>
    <mergeCell ref="C4:C6"/>
    <mergeCell ref="A2:C2"/>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sheetPr>
    <tabColor rgb="FFFFC000"/>
    <pageSetUpPr fitToPage="1"/>
  </sheetPr>
  <dimension ref="A1:L21"/>
  <sheetViews>
    <sheetView showZeros="0" zoomScale="70" zoomScaleNormal="70" workbookViewId="0">
      <pane xSplit="2" ySplit="7" topLeftCell="C8" activePane="bottomRight" state="frozen"/>
      <selection pane="topRight" activeCell="C1" sqref="C1"/>
      <selection pane="bottomLeft" activeCell="A8" sqref="A8"/>
      <selection pane="bottomRight" activeCell="D5" sqref="D5:F5"/>
    </sheetView>
  </sheetViews>
  <sheetFormatPr defaultColWidth="9.140625" defaultRowHeight="15.75"/>
  <cols>
    <col min="1" max="1" width="5.42578125" style="60" customWidth="1"/>
    <col min="2" max="3" width="40.28515625" style="60" customWidth="1"/>
    <col min="4" max="4" width="17" style="60" customWidth="1"/>
    <col min="5" max="5" width="17.140625" style="60" customWidth="1"/>
    <col min="6" max="6" width="22.42578125" style="60" customWidth="1"/>
    <col min="7" max="7" width="41.7109375" style="60" customWidth="1"/>
    <col min="8" max="8" width="24.140625" style="60" customWidth="1"/>
    <col min="9" max="9" width="14.85546875" style="60" customWidth="1"/>
    <col min="10" max="10" width="9.140625" style="60"/>
    <col min="11" max="11" width="16.42578125" style="60" customWidth="1"/>
    <col min="12" max="16384" width="9.140625" style="60"/>
  </cols>
  <sheetData>
    <row r="1" spans="1:12" ht="51" customHeight="1">
      <c r="A1" s="267" t="s">
        <v>155</v>
      </c>
      <c r="B1" s="267"/>
      <c r="C1" s="267"/>
      <c r="D1" s="267"/>
      <c r="E1" s="267"/>
      <c r="F1" s="267"/>
      <c r="G1" s="267"/>
    </row>
    <row r="2" spans="1:12" ht="6.75" customHeight="1">
      <c r="B2" s="61"/>
      <c r="C2" s="61"/>
    </row>
    <row r="3" spans="1:12" ht="6" customHeight="1"/>
    <row r="4" spans="1:12" s="62" customFormat="1" ht="49.5" customHeight="1">
      <c r="A4" s="268" t="s">
        <v>0</v>
      </c>
      <c r="B4" s="268" t="s">
        <v>2</v>
      </c>
      <c r="C4" s="269" t="s">
        <v>144</v>
      </c>
      <c r="D4" s="270"/>
      <c r="E4" s="270"/>
      <c r="F4" s="270"/>
      <c r="G4" s="271"/>
    </row>
    <row r="5" spans="1:12" s="62" customFormat="1" ht="96" customHeight="1">
      <c r="A5" s="268"/>
      <c r="B5" s="268"/>
      <c r="C5" s="274" t="s">
        <v>64</v>
      </c>
      <c r="D5" s="269" t="s">
        <v>63</v>
      </c>
      <c r="E5" s="270"/>
      <c r="F5" s="271"/>
      <c r="G5" s="272" t="s">
        <v>43</v>
      </c>
    </row>
    <row r="6" spans="1:12" s="62" customFormat="1" ht="20.25" customHeight="1">
      <c r="A6" s="268"/>
      <c r="B6" s="268"/>
      <c r="C6" s="275"/>
      <c r="D6" s="63" t="s">
        <v>3</v>
      </c>
      <c r="E6" s="63" t="s">
        <v>4</v>
      </c>
      <c r="F6" s="63" t="s">
        <v>5</v>
      </c>
      <c r="G6" s="273"/>
    </row>
    <row r="7" spans="1:12" s="65" customFormat="1" ht="18.75" customHeight="1">
      <c r="A7" s="64">
        <v>1</v>
      </c>
      <c r="B7" s="64">
        <v>2</v>
      </c>
      <c r="C7" s="64">
        <v>3</v>
      </c>
      <c r="D7" s="64">
        <v>4</v>
      </c>
      <c r="E7" s="64">
        <v>5</v>
      </c>
      <c r="F7" s="64">
        <v>6</v>
      </c>
      <c r="G7" s="64">
        <v>7</v>
      </c>
    </row>
    <row r="8" spans="1:12" s="67" customFormat="1" ht="18.75">
      <c r="A8" s="53">
        <v>1</v>
      </c>
      <c r="B8" s="56" t="s">
        <v>7</v>
      </c>
      <c r="C8" s="81">
        <f>Стим_Запланировано!C8</f>
        <v>24098199.009999998</v>
      </c>
      <c r="D8" s="82">
        <f t="shared" ref="D8:D16" si="0">E8+F8</f>
        <v>3953723.99</v>
      </c>
      <c r="E8" s="59">
        <f>'Оценка_3 мес'!AG9</f>
        <v>2018804.87</v>
      </c>
      <c r="F8" s="59">
        <f>'Оценка_3 мес'!AH9</f>
        <v>1934919.12</v>
      </c>
      <c r="G8" s="82">
        <f t="shared" ref="G8:G16" si="1">D8-C8</f>
        <v>-20144475.019999996</v>
      </c>
      <c r="H8" s="66"/>
      <c r="I8" s="66"/>
      <c r="K8" s="66"/>
      <c r="L8" s="66"/>
    </row>
    <row r="9" spans="1:12" s="67" customFormat="1" ht="18.75">
      <c r="A9" s="53">
        <f>A8+1</f>
        <v>2</v>
      </c>
      <c r="B9" s="54" t="s">
        <v>87</v>
      </c>
      <c r="C9" s="81">
        <f>Стим_Запланировано!C9</f>
        <v>15663809.85</v>
      </c>
      <c r="D9" s="82">
        <f t="shared" si="0"/>
        <v>2859854.5199999996</v>
      </c>
      <c r="E9" s="59">
        <f>'Оценка_3 мес'!AG10</f>
        <v>2208854.09</v>
      </c>
      <c r="F9" s="59">
        <f>'Оценка_3 мес'!AH10</f>
        <v>651000.42999999993</v>
      </c>
      <c r="G9" s="82">
        <f t="shared" si="1"/>
        <v>-12803955.33</v>
      </c>
      <c r="H9" s="66"/>
      <c r="I9" s="66"/>
      <c r="K9" s="66"/>
      <c r="L9" s="66"/>
    </row>
    <row r="10" spans="1:12" s="67" customFormat="1" ht="18.75">
      <c r="A10" s="53">
        <f t="shared" ref="A10:A16" si="2">A9+1</f>
        <v>3</v>
      </c>
      <c r="B10" s="54" t="s">
        <v>89</v>
      </c>
      <c r="C10" s="81">
        <f>Стим_Запланировано!C10</f>
        <v>4019668.33</v>
      </c>
      <c r="D10" s="82">
        <f t="shared" si="0"/>
        <v>4888330.1500000004</v>
      </c>
      <c r="E10" s="59">
        <f>'Оценка_3 мес'!AG11</f>
        <v>3872526.12</v>
      </c>
      <c r="F10" s="59">
        <f>'Оценка_3 мес'!AH11</f>
        <v>1015804.03</v>
      </c>
      <c r="G10" s="82">
        <f t="shared" si="1"/>
        <v>868661.8200000003</v>
      </c>
      <c r="H10" s="66"/>
      <c r="I10" s="66"/>
      <c r="K10" s="66"/>
      <c r="L10" s="66"/>
    </row>
    <row r="11" spans="1:12" s="67" customFormat="1" ht="18.75">
      <c r="A11" s="53">
        <f t="shared" si="2"/>
        <v>4</v>
      </c>
      <c r="B11" s="54" t="s">
        <v>24</v>
      </c>
      <c r="C11" s="81">
        <f>Стим_Запланировано!C11</f>
        <v>1358636.8</v>
      </c>
      <c r="D11" s="82">
        <f t="shared" si="0"/>
        <v>274938.35000000003</v>
      </c>
      <c r="E11" s="59">
        <f>'Оценка_3 мес'!AG12</f>
        <v>144317.21000000002</v>
      </c>
      <c r="F11" s="59">
        <f>'Оценка_3 мес'!AH12</f>
        <v>130621.14</v>
      </c>
      <c r="G11" s="82">
        <f t="shared" si="1"/>
        <v>-1083698.45</v>
      </c>
      <c r="H11" s="66"/>
      <c r="I11" s="66"/>
      <c r="K11" s="66"/>
      <c r="L11" s="66"/>
    </row>
    <row r="12" spans="1:12" s="67" customFormat="1" ht="18.75">
      <c r="A12" s="53">
        <f t="shared" si="2"/>
        <v>5</v>
      </c>
      <c r="B12" s="54" t="s">
        <v>23</v>
      </c>
      <c r="C12" s="81">
        <f>Стим_Запланировано!C12</f>
        <v>1181318.02</v>
      </c>
      <c r="D12" s="82">
        <f t="shared" si="0"/>
        <v>0</v>
      </c>
      <c r="E12" s="59">
        <f>'Оценка_3 мес'!AG13</f>
        <v>0</v>
      </c>
      <c r="F12" s="59">
        <f>'Оценка_3 мес'!AH13</f>
        <v>0</v>
      </c>
      <c r="G12" s="82">
        <f t="shared" si="1"/>
        <v>-1181318.02</v>
      </c>
      <c r="H12" s="66"/>
      <c r="I12" s="66"/>
      <c r="K12" s="66"/>
      <c r="L12" s="66"/>
    </row>
    <row r="13" spans="1:12" s="67" customFormat="1" ht="18.75">
      <c r="A13" s="53">
        <f t="shared" si="2"/>
        <v>6</v>
      </c>
      <c r="B13" s="54" t="s">
        <v>25</v>
      </c>
      <c r="C13" s="81">
        <f>Стим_Запланировано!C13</f>
        <v>2378493.19</v>
      </c>
      <c r="D13" s="82">
        <f t="shared" si="0"/>
        <v>436016.56</v>
      </c>
      <c r="E13" s="59">
        <f>'Оценка_3 мес'!AG14</f>
        <v>134404.24</v>
      </c>
      <c r="F13" s="59">
        <f>'Оценка_3 мес'!AH14</f>
        <v>301612.32</v>
      </c>
      <c r="G13" s="82">
        <f t="shared" si="1"/>
        <v>-1942476.63</v>
      </c>
      <c r="H13" s="66"/>
      <c r="I13" s="66"/>
      <c r="K13" s="66"/>
      <c r="L13" s="66"/>
    </row>
    <row r="14" spans="1:12" s="67" customFormat="1" ht="18.75">
      <c r="A14" s="53">
        <f t="shared" si="2"/>
        <v>7</v>
      </c>
      <c r="B14" s="54" t="s">
        <v>22</v>
      </c>
      <c r="C14" s="81">
        <f>Стим_Запланировано!C14</f>
        <v>448530.59</v>
      </c>
      <c r="D14" s="82">
        <f t="shared" si="0"/>
        <v>0</v>
      </c>
      <c r="E14" s="59">
        <f>'Оценка_3 мес'!AG15</f>
        <v>0</v>
      </c>
      <c r="F14" s="59">
        <f>'Оценка_3 мес'!AH15</f>
        <v>0</v>
      </c>
      <c r="G14" s="82">
        <f t="shared" si="1"/>
        <v>-448530.59</v>
      </c>
      <c r="H14" s="66"/>
      <c r="I14" s="66"/>
      <c r="K14" s="66"/>
      <c r="L14" s="66"/>
    </row>
    <row r="15" spans="1:12" s="67" customFormat="1" ht="18.75">
      <c r="A15" s="53">
        <f t="shared" si="2"/>
        <v>8</v>
      </c>
      <c r="B15" s="54" t="s">
        <v>26</v>
      </c>
      <c r="C15" s="81">
        <f>Стим_Запланировано!C15</f>
        <v>188098.51</v>
      </c>
      <c r="D15" s="82">
        <f t="shared" si="0"/>
        <v>0</v>
      </c>
      <c r="E15" s="59">
        <f>'Оценка_3 мес'!AG16</f>
        <v>0</v>
      </c>
      <c r="F15" s="59">
        <f>'Оценка_3 мес'!AH16</f>
        <v>0</v>
      </c>
      <c r="G15" s="82">
        <f t="shared" si="1"/>
        <v>-188098.51</v>
      </c>
      <c r="H15" s="66"/>
      <c r="I15" s="66"/>
      <c r="K15" s="66"/>
      <c r="L15" s="66"/>
    </row>
    <row r="16" spans="1:12" s="67" customFormat="1" ht="18.75">
      <c r="A16" s="53">
        <f t="shared" si="2"/>
        <v>9</v>
      </c>
      <c r="B16" s="55" t="s">
        <v>27</v>
      </c>
      <c r="C16" s="81">
        <f>Стим_Запланировано!C16</f>
        <v>729037.96</v>
      </c>
      <c r="D16" s="82">
        <f t="shared" si="0"/>
        <v>103584.5</v>
      </c>
      <c r="E16" s="59">
        <f>'Оценка_3 мес'!AG17</f>
        <v>47026.23</v>
      </c>
      <c r="F16" s="59">
        <f>'Оценка_3 мес'!AH17</f>
        <v>56558.270000000004</v>
      </c>
      <c r="G16" s="82">
        <f t="shared" si="1"/>
        <v>-625453.46</v>
      </c>
      <c r="H16" s="66"/>
      <c r="I16" s="66"/>
      <c r="K16" s="66"/>
      <c r="L16" s="66"/>
    </row>
    <row r="17" spans="1:12" s="69" customFormat="1" ht="18.75">
      <c r="A17" s="57"/>
      <c r="B17" s="58" t="s">
        <v>1</v>
      </c>
      <c r="C17" s="82">
        <f>SUM(C8:C16)</f>
        <v>50065792.259999998</v>
      </c>
      <c r="D17" s="82">
        <f t="shared" ref="D17" si="3">E17+F17</f>
        <v>12516448.07</v>
      </c>
      <c r="E17" s="59">
        <f>SUM(E8:E16)</f>
        <v>8425932.7599999998</v>
      </c>
      <c r="F17" s="59">
        <f>SUM(F8:F16)</f>
        <v>4090515.31</v>
      </c>
      <c r="G17" s="82">
        <f>SUM(G8:G16)</f>
        <v>-37549344.189999998</v>
      </c>
      <c r="H17" s="68"/>
      <c r="I17" s="66"/>
      <c r="K17" s="68"/>
      <c r="L17" s="66"/>
    </row>
    <row r="18" spans="1:12" s="70" customFormat="1" ht="15"/>
    <row r="19" spans="1:12" s="70" customFormat="1" ht="15"/>
    <row r="20" spans="1:12" s="70" customFormat="1" ht="15"/>
    <row r="21" spans="1:12" s="70" customFormat="1" ht="15"/>
  </sheetData>
  <mergeCells count="7">
    <mergeCell ref="A1:G1"/>
    <mergeCell ref="A4:A6"/>
    <mergeCell ref="B4:B6"/>
    <mergeCell ref="D5:F5"/>
    <mergeCell ref="G5:G6"/>
    <mergeCell ref="C4:G4"/>
    <mergeCell ref="C5:C6"/>
  </mergeCells>
  <printOptions horizontalCentered="1"/>
  <pageMargins left="0" right="0" top="0.47" bottom="0.35433070866141736" header="0.31496062992125984" footer="0.31496062992125984"/>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2</vt:i4>
      </vt:variant>
    </vt:vector>
  </HeadingPairs>
  <TitlesOfParts>
    <vt:vector size="9" baseType="lpstr">
      <vt:lpstr>Численность</vt:lpstr>
      <vt:lpstr>Выполнение_объемов</vt:lpstr>
      <vt:lpstr>Выполнение показ смертности</vt:lpstr>
      <vt:lpstr>Оценка_3 мес</vt:lpstr>
      <vt:lpstr>Анализ вып показ</vt:lpstr>
      <vt:lpstr>Стим_Запланировано</vt:lpstr>
      <vt:lpstr>Стим_факт по СК</vt:lpstr>
      <vt:lpstr>'Стим_факт по СК'!Заголовки_для_печати</vt:lpstr>
      <vt:lpstr>Численность!Заголовки_для_печати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2026-03-17T06:30:21Z</dcterms:modified>
</cp:coreProperties>
</file>